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7"/>
  </bookViews>
  <sheets>
    <sheet name="пол.пр." sheetId="1" r:id="rId1"/>
    <sheet name="пол.млад." sheetId="2" r:id="rId2"/>
    <sheet name="пол.сред." sheetId="3" r:id="rId3"/>
    <sheet name="пол.вр." sheetId="4" r:id="rId4"/>
    <sheet name="павл." sheetId="5" r:id="rId5"/>
    <sheet name="убаг" sheetId="6" r:id="rId6"/>
    <sheet name="1 полуг (8)" sheetId="7" r:id="rId7"/>
    <sheet name="вост" sheetId="8" r:id="rId8"/>
    <sheet name="Лист1" sheetId="9" r:id="rId9"/>
    <sheet name="Лист3" sheetId="10" r:id="rId10"/>
    <sheet name="Лист4" sheetId="11" r:id="rId11"/>
  </sheets>
  <definedNames/>
  <calcPr fullCalcOnLoad="1"/>
</workbook>
</file>

<file path=xl/sharedStrings.xml><?xml version="1.0" encoding="utf-8"?>
<sst xmlns="http://schemas.openxmlformats.org/spreadsheetml/2006/main" count="854" uniqueCount="206">
  <si>
    <t>Должность</t>
  </si>
  <si>
    <t>Образование должностного оклада (тенге)</t>
  </si>
  <si>
    <t>№  пп</t>
  </si>
  <si>
    <t>Фамилия,имя, отчество</t>
  </si>
  <si>
    <t xml:space="preserve">  </t>
  </si>
  <si>
    <t xml:space="preserve"> </t>
  </si>
  <si>
    <t>Предусмотрено тарифной  сеткой</t>
  </si>
  <si>
    <t>в тенге</t>
  </si>
  <si>
    <t>в %</t>
  </si>
  <si>
    <t>За заведование</t>
  </si>
  <si>
    <t>разряд</t>
  </si>
  <si>
    <t>Объем работ по данной должности 1.0, 0.75, 0.5, 0.25 с указ.основ. работы</t>
  </si>
  <si>
    <t>Итого должност оклад</t>
  </si>
  <si>
    <t>Врачебный персонал</t>
  </si>
  <si>
    <t>стаж работы</t>
  </si>
  <si>
    <t>категория</t>
  </si>
  <si>
    <t xml:space="preserve">За особые усл. труда вредность                           </t>
  </si>
  <si>
    <t>За психоэмоц. нагрузки</t>
  </si>
  <si>
    <t>БДО</t>
  </si>
  <si>
    <t>коэффициент для исчисления окладов</t>
  </si>
  <si>
    <t xml:space="preserve">Месячный фонд зарпл. по должност. окладу работника в тенге </t>
  </si>
  <si>
    <t>Повышение тарифной ставки (оклада)</t>
  </si>
  <si>
    <t>Пособие на оздоровление в тенге</t>
  </si>
  <si>
    <t>За работу в сельской местн</t>
  </si>
  <si>
    <t xml:space="preserve">в % </t>
  </si>
  <si>
    <t>кол-во штатн единиц</t>
  </si>
  <si>
    <t xml:space="preserve">Месячный фонд, в тенге </t>
  </si>
  <si>
    <t>Фельдшерско-акушерский пункт</t>
  </si>
  <si>
    <t>Фельдшер</t>
  </si>
  <si>
    <t>Санитарка</t>
  </si>
  <si>
    <t>Р4</t>
  </si>
  <si>
    <t>Водитель</t>
  </si>
  <si>
    <t>Итого</t>
  </si>
  <si>
    <t>Доплата за категорию (классность водитель)</t>
  </si>
  <si>
    <t>Амангельдинский</t>
  </si>
  <si>
    <t>Ключевской</t>
  </si>
  <si>
    <t>Кушмуринский</t>
  </si>
  <si>
    <t>Белорусский</t>
  </si>
  <si>
    <t>Убаганский</t>
  </si>
  <si>
    <t>итого</t>
  </si>
  <si>
    <t>Джамбульский</t>
  </si>
  <si>
    <t>Баканский</t>
  </si>
  <si>
    <t>Павловский</t>
  </si>
  <si>
    <t>Ильичёвский</t>
  </si>
  <si>
    <t>Кошевской</t>
  </si>
  <si>
    <t>Поликлиника</t>
  </si>
  <si>
    <t>Врач общей прак.</t>
  </si>
  <si>
    <t>Врач уч.терапевт</t>
  </si>
  <si>
    <t xml:space="preserve">Врач акушер-гинек.                                                </t>
  </si>
  <si>
    <t xml:space="preserve">Врач хирург                                                 </t>
  </si>
  <si>
    <t>Врач офтальмолог</t>
  </si>
  <si>
    <t>Врач инфекционист</t>
  </si>
  <si>
    <t>Врач стоматолог</t>
  </si>
  <si>
    <t xml:space="preserve">Врач ренгенолог                                                          </t>
  </si>
  <si>
    <t xml:space="preserve">Врач УЗИ                                                        </t>
  </si>
  <si>
    <t xml:space="preserve">Врач онколог                                                          </t>
  </si>
  <si>
    <t>Врач дерматолог</t>
  </si>
  <si>
    <t>Врач психиатр</t>
  </si>
  <si>
    <t>Врач нарколог</t>
  </si>
  <si>
    <t>итого врачи</t>
  </si>
  <si>
    <t>Средний мед.персонал</t>
  </si>
  <si>
    <t>м/с уч.терапевта</t>
  </si>
  <si>
    <t>м/с общей прак.</t>
  </si>
  <si>
    <t>м/с првив.каб.</t>
  </si>
  <si>
    <t>м/с хирургическая</t>
  </si>
  <si>
    <t>высш.</t>
  </si>
  <si>
    <t>м/с психиатра</t>
  </si>
  <si>
    <t>м/с нарколога</t>
  </si>
  <si>
    <t>м/с дермотолог</t>
  </si>
  <si>
    <t>м/с инфекционная</t>
  </si>
  <si>
    <t>м/с онколога</t>
  </si>
  <si>
    <t>м/с офтальмолога</t>
  </si>
  <si>
    <t>лаб.туб.каб.</t>
  </si>
  <si>
    <t>химизатор</t>
  </si>
  <si>
    <t>акушерка</t>
  </si>
  <si>
    <t>акуш.смотр.каб.</t>
  </si>
  <si>
    <t>м/с физ.каб.</t>
  </si>
  <si>
    <t>м/с процедурная</t>
  </si>
  <si>
    <t>лаб.флюрографии</t>
  </si>
  <si>
    <t>ренген-лаборант</t>
  </si>
  <si>
    <t>старшая м/с</t>
  </si>
  <si>
    <t>м/с стоматолога</t>
  </si>
  <si>
    <t>м/с УЗИ</t>
  </si>
  <si>
    <t>м/с статистик</t>
  </si>
  <si>
    <t>лаборант</t>
  </si>
  <si>
    <t>Младший мед.персонал</t>
  </si>
  <si>
    <t>Сестра хозяйка</t>
  </si>
  <si>
    <t>Р5</t>
  </si>
  <si>
    <t xml:space="preserve">Р4  </t>
  </si>
  <si>
    <t>Санитарка туб.каб.</t>
  </si>
  <si>
    <t>Программист</t>
  </si>
  <si>
    <t>Всего</t>
  </si>
  <si>
    <t>Прочий   персонал</t>
  </si>
  <si>
    <t>Экономист</t>
  </si>
  <si>
    <t>Шмелёва Е.А.</t>
  </si>
  <si>
    <t>м/с туб.кабин.</t>
  </si>
  <si>
    <t>средние</t>
  </si>
  <si>
    <t>младшие</t>
  </si>
  <si>
    <t>прочие</t>
  </si>
  <si>
    <t>врачи</t>
  </si>
  <si>
    <t>Тарификационная комиссия</t>
  </si>
  <si>
    <t>Главный бухгалтер</t>
  </si>
  <si>
    <t>Инспектор о.к.</t>
  </si>
  <si>
    <t>Главная мед.сестра</t>
  </si>
  <si>
    <t>Санитарка стоматол.</t>
  </si>
  <si>
    <t>Психолог</t>
  </si>
  <si>
    <t>Главный врач:</t>
  </si>
  <si>
    <t>Санитарка автокл.</t>
  </si>
  <si>
    <t>социальный раб.</t>
  </si>
  <si>
    <t>оператор</t>
  </si>
  <si>
    <t xml:space="preserve">За особые усл. труда                            </t>
  </si>
  <si>
    <t xml:space="preserve">  Ленинский</t>
  </si>
  <si>
    <t xml:space="preserve">    Восточный </t>
  </si>
  <si>
    <t>мед.доврачеб. каб.</t>
  </si>
  <si>
    <t>мед.КЗР</t>
  </si>
  <si>
    <t>С-3</t>
  </si>
  <si>
    <t>В2-4</t>
  </si>
  <si>
    <t>В4-4</t>
  </si>
  <si>
    <t>В4-2</t>
  </si>
  <si>
    <t>В4-1</t>
  </si>
  <si>
    <t>В4-3</t>
  </si>
  <si>
    <t>прочии</t>
  </si>
  <si>
    <t>Врач фтизиатр</t>
  </si>
  <si>
    <t>Врач фтизиатр дет.</t>
  </si>
  <si>
    <t>фармацевт</t>
  </si>
  <si>
    <t>мед.сестра</t>
  </si>
  <si>
    <t>водитель</t>
  </si>
  <si>
    <t xml:space="preserve"> водитель</t>
  </si>
  <si>
    <t>фармацефт</t>
  </si>
  <si>
    <t>Доплата за старшинство</t>
  </si>
  <si>
    <t>до года</t>
  </si>
  <si>
    <t>выс</t>
  </si>
  <si>
    <t>школьная мед.с.</t>
  </si>
  <si>
    <t>-</t>
  </si>
  <si>
    <t>В-3-4</t>
  </si>
  <si>
    <t>мед.сестра м.школ</t>
  </si>
  <si>
    <t xml:space="preserve">     Медицинский пункт</t>
  </si>
  <si>
    <t xml:space="preserve">           Медицинский пункт</t>
  </si>
  <si>
    <t xml:space="preserve">За особые усл. Труда 10%                            </t>
  </si>
  <si>
    <t>классность</t>
  </si>
  <si>
    <t>За психоэмоц. Нагрузки</t>
  </si>
  <si>
    <t>В2-3</t>
  </si>
  <si>
    <t>2 кат</t>
  </si>
  <si>
    <t>Дезинфектор</t>
  </si>
  <si>
    <t xml:space="preserve">                                                      Тарификационный список работников КГП "Карасуская РБ"</t>
  </si>
  <si>
    <t xml:space="preserve">                                              Тарификационный список работников КГП "Карасуская РБ"</t>
  </si>
  <si>
    <t xml:space="preserve">                                                     Тарификационный список работников КГП "Карасуская РБ"</t>
  </si>
  <si>
    <t xml:space="preserve">                                                  Тарификационный список работников КГП "Карасуская РБ"</t>
  </si>
  <si>
    <t>Тарификационный список работников КГП "Карасуская РБ"</t>
  </si>
  <si>
    <t>А1-3-1</t>
  </si>
  <si>
    <t>дантист</t>
  </si>
  <si>
    <t>Ракко Н.А.</t>
  </si>
  <si>
    <t>Утешева А.К.</t>
  </si>
  <si>
    <t>Дощанова А.</t>
  </si>
  <si>
    <t>Голубев В.В.</t>
  </si>
  <si>
    <t>Доплата  классность</t>
  </si>
  <si>
    <t>поправочный коэффициент   1,95</t>
  </si>
  <si>
    <t>поправочный коэффициент          2,63</t>
  </si>
  <si>
    <t>выс.</t>
  </si>
  <si>
    <t>стаж работы по специальности</t>
  </si>
  <si>
    <t>Блок В</t>
  </si>
  <si>
    <t>Звено</t>
  </si>
  <si>
    <t>Ступень</t>
  </si>
  <si>
    <t>В2</t>
  </si>
  <si>
    <t>0-1</t>
  </si>
  <si>
    <t>0-2</t>
  </si>
  <si>
    <t>свыше 25</t>
  </si>
  <si>
    <t>20-25</t>
  </si>
  <si>
    <t>16-20</t>
  </si>
  <si>
    <t>13-16</t>
  </si>
  <si>
    <t>2-3</t>
  </si>
  <si>
    <t>3-5</t>
  </si>
  <si>
    <t>5-7</t>
  </si>
  <si>
    <t>7-10</t>
  </si>
  <si>
    <t>10-13</t>
  </si>
  <si>
    <t>высшая категори</t>
  </si>
  <si>
    <t>первая категория</t>
  </si>
  <si>
    <t>вторая категория</t>
  </si>
  <si>
    <t>без категории</t>
  </si>
  <si>
    <t>СРЕДНИЕ</t>
  </si>
  <si>
    <t>141487</t>
  </si>
  <si>
    <t>ВРАЧИ</t>
  </si>
  <si>
    <t>В4</t>
  </si>
  <si>
    <t>254125</t>
  </si>
  <si>
    <t>С</t>
  </si>
  <si>
    <t>D</t>
  </si>
  <si>
    <t>92076</t>
  </si>
  <si>
    <t>В2-1</t>
  </si>
  <si>
    <t>Санитарка ренген.каб.</t>
  </si>
  <si>
    <t xml:space="preserve">Санитарка </t>
  </si>
  <si>
    <t>120446</t>
  </si>
  <si>
    <t>148743</t>
  </si>
  <si>
    <t>263788</t>
  </si>
  <si>
    <t>108544</t>
  </si>
  <si>
    <t>169785</t>
  </si>
  <si>
    <t>330460</t>
  </si>
  <si>
    <t>по состоянию на 01.01.2023 г.</t>
  </si>
  <si>
    <t>Санитарка лаборат.</t>
  </si>
  <si>
    <t>зам.гл.вр. по мед.части.</t>
  </si>
  <si>
    <t>Врач уч.педиатр</t>
  </si>
  <si>
    <t>Врач гастроэнтеролог</t>
  </si>
  <si>
    <t>Врач маммолог</t>
  </si>
  <si>
    <t>м/с педиатрич.уч.</t>
  </si>
  <si>
    <t xml:space="preserve">поправочный коэффициент   </t>
  </si>
  <si>
    <t xml:space="preserve">                                   Тарификационный список работников КГП "Карасуская РБ"</t>
  </si>
  <si>
    <t xml:space="preserve"> Койбагорский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</si>
</sst>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0;[Red]0"/>
  </numFmts>
  <fonts count="51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i/>
      <u val="single"/>
      <sz val="10"/>
      <name val="Arial Cyr"/>
      <family val="0"/>
    </font>
    <font>
      <b/>
      <sz val="11"/>
      <name val="Arial Cyr"/>
      <family val="0"/>
    </font>
    <font>
      <b/>
      <i/>
      <u val="single"/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u val="single"/>
      <sz val="9"/>
      <name val="Agency FB"/>
      <family val="2"/>
    </font>
    <font>
      <b/>
      <i/>
      <u val="single"/>
      <sz val="10"/>
      <name val="Arial"/>
      <family val="2"/>
    </font>
    <font>
      <u val="single"/>
      <sz val="10"/>
      <name val="Arial Narrow"/>
      <family val="2"/>
    </font>
    <font>
      <sz val="9"/>
      <name val="Arial Cyr"/>
      <family val="0"/>
    </font>
    <font>
      <u val="single"/>
      <sz val="8"/>
      <name val="Arial Cyr"/>
      <family val="0"/>
    </font>
    <font>
      <i/>
      <u val="single"/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center" wrapText="1"/>
    </xf>
    <xf numFmtId="1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 wrapText="1"/>
    </xf>
    <xf numFmtId="2" fontId="15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10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 horizontal="left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U176"/>
  <sheetViews>
    <sheetView zoomScalePageLayoutView="0" workbookViewId="0" topLeftCell="A1">
      <selection activeCell="C10" sqref="C10:C18"/>
    </sheetView>
  </sheetViews>
  <sheetFormatPr defaultColWidth="9.00390625" defaultRowHeight="12.75"/>
  <cols>
    <col min="1" max="1" width="2.75390625" style="9" customWidth="1"/>
    <col min="2" max="2" width="13.00390625" style="6" customWidth="1"/>
    <col min="3" max="3" width="14.25390625" style="6" customWidth="1"/>
    <col min="4" max="4" width="5.00390625" style="9" customWidth="1"/>
    <col min="5" max="5" width="6.375" style="6" customWidth="1"/>
    <col min="6" max="6" width="5.75390625" style="13" customWidth="1"/>
    <col min="7" max="7" width="6.875" style="6" customWidth="1"/>
    <col min="8" max="8" width="6.75390625" style="6" customWidth="1"/>
    <col min="9" max="9" width="6.375" style="6" customWidth="1"/>
    <col min="10" max="10" width="6.75390625" style="6" customWidth="1"/>
    <col min="11" max="11" width="7.00390625" style="6" customWidth="1"/>
    <col min="12" max="12" width="4.125" style="6" customWidth="1"/>
    <col min="13" max="13" width="5.00390625" style="6" customWidth="1"/>
    <col min="14" max="14" width="0.12890625" style="6" customWidth="1"/>
    <col min="15" max="15" width="4.375" style="6" customWidth="1"/>
    <col min="16" max="16" width="4.125" style="6" customWidth="1"/>
    <col min="17" max="17" width="5.125" style="6" customWidth="1"/>
    <col min="18" max="18" width="4.75390625" style="6" customWidth="1"/>
    <col min="19" max="19" width="3.375" style="6" customWidth="1"/>
    <col min="20" max="20" width="3.875" style="6" bestFit="1" customWidth="1"/>
    <col min="21" max="21" width="4.875" style="6" customWidth="1"/>
    <col min="22" max="22" width="6.25390625" style="6" customWidth="1"/>
    <col min="23" max="23" width="8.75390625" style="14" customWidth="1"/>
    <col min="24" max="24" width="10.625" style="9" customWidth="1"/>
    <col min="25" max="25" width="5.75390625" style="9" customWidth="1"/>
    <col min="26" max="26" width="9.75390625" style="9" customWidth="1"/>
    <col min="27" max="27" width="7.625" style="6" customWidth="1"/>
    <col min="28" max="28" width="10.125" style="6" customWidth="1"/>
    <col min="29" max="29" width="8.25390625" style="6" customWidth="1"/>
    <col min="30" max="30" width="10.75390625" style="6" customWidth="1"/>
    <col min="31" max="31" width="8.375" style="6" customWidth="1"/>
    <col min="32" max="16384" width="9.125" style="6" customWidth="1"/>
  </cols>
  <sheetData>
    <row r="1" spans="1:25" ht="15.75">
      <c r="A1" s="125" t="s">
        <v>145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2"/>
    </row>
    <row r="2" spans="11:15" ht="15">
      <c r="K2" s="22" t="s">
        <v>196</v>
      </c>
      <c r="L2" s="22"/>
      <c r="M2" s="22"/>
      <c r="N2" s="22"/>
      <c r="O2" s="22"/>
    </row>
    <row r="3" spans="11:16" ht="15">
      <c r="K3" s="116" t="s">
        <v>92</v>
      </c>
      <c r="L3" s="116"/>
      <c r="M3" s="116"/>
      <c r="N3" s="116"/>
      <c r="O3" s="116"/>
      <c r="P3" s="116"/>
    </row>
    <row r="4" spans="1:125" ht="12.75" customHeight="1">
      <c r="A4" s="126" t="s">
        <v>2</v>
      </c>
      <c r="B4" s="126" t="s">
        <v>0</v>
      </c>
      <c r="C4" s="126" t="s">
        <v>3</v>
      </c>
      <c r="D4" s="129" t="s">
        <v>10</v>
      </c>
      <c r="E4" s="126" t="s">
        <v>14</v>
      </c>
      <c r="F4" s="123" t="s">
        <v>15</v>
      </c>
      <c r="G4" s="129" t="s">
        <v>18</v>
      </c>
      <c r="H4" s="124" t="s">
        <v>19</v>
      </c>
      <c r="I4" s="124" t="s">
        <v>203</v>
      </c>
      <c r="J4" s="124" t="s">
        <v>203</v>
      </c>
      <c r="K4" s="113" t="s">
        <v>1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  <c r="W4" s="120" t="s">
        <v>11</v>
      </c>
      <c r="X4" s="106" t="s">
        <v>20</v>
      </c>
      <c r="Y4" s="119" t="s">
        <v>22</v>
      </c>
      <c r="Z4" s="119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12.75" customHeight="1">
      <c r="A5" s="127"/>
      <c r="B5" s="127"/>
      <c r="C5" s="127"/>
      <c r="D5" s="130"/>
      <c r="E5" s="127"/>
      <c r="F5" s="123"/>
      <c r="G5" s="130"/>
      <c r="H5" s="111"/>
      <c r="I5" s="111"/>
      <c r="J5" s="111"/>
      <c r="K5" s="106" t="s">
        <v>6</v>
      </c>
      <c r="L5" s="131" t="s">
        <v>21</v>
      </c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21"/>
      <c r="X5" s="107"/>
      <c r="Y5" s="119"/>
      <c r="Z5" s="11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4.5" customHeight="1">
      <c r="A6" s="127"/>
      <c r="B6" s="127"/>
      <c r="C6" s="127"/>
      <c r="D6" s="129"/>
      <c r="E6" s="127"/>
      <c r="F6" s="123"/>
      <c r="G6" s="129"/>
      <c r="H6" s="111"/>
      <c r="I6" s="111"/>
      <c r="J6" s="111"/>
      <c r="K6" s="107"/>
      <c r="L6" s="117" t="s">
        <v>110</v>
      </c>
      <c r="M6" s="118"/>
      <c r="N6" s="117" t="s">
        <v>16</v>
      </c>
      <c r="O6" s="118"/>
      <c r="P6" s="119" t="s">
        <v>23</v>
      </c>
      <c r="Q6" s="119"/>
      <c r="R6" s="108" t="s">
        <v>17</v>
      </c>
      <c r="S6" s="108"/>
      <c r="T6" s="109" t="s">
        <v>155</v>
      </c>
      <c r="U6" s="110"/>
      <c r="V6" s="111" t="s">
        <v>12</v>
      </c>
      <c r="W6" s="121"/>
      <c r="X6" s="107"/>
      <c r="Y6" s="119" t="s">
        <v>25</v>
      </c>
      <c r="Z6" s="119" t="s">
        <v>26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33.75" customHeight="1">
      <c r="A7" s="128"/>
      <c r="B7" s="128"/>
      <c r="C7" s="128"/>
      <c r="D7" s="129"/>
      <c r="E7" s="128"/>
      <c r="F7" s="123"/>
      <c r="G7" s="129"/>
      <c r="H7" s="112"/>
      <c r="I7" s="112"/>
      <c r="J7" s="112"/>
      <c r="K7" s="108"/>
      <c r="L7" s="23" t="s">
        <v>24</v>
      </c>
      <c r="M7" s="23" t="s">
        <v>7</v>
      </c>
      <c r="N7" s="23" t="s">
        <v>8</v>
      </c>
      <c r="O7" s="23" t="s">
        <v>7</v>
      </c>
      <c r="P7" s="23" t="s">
        <v>8</v>
      </c>
      <c r="Q7" s="23" t="s">
        <v>7</v>
      </c>
      <c r="R7" s="23" t="s">
        <v>8</v>
      </c>
      <c r="S7" s="23" t="s">
        <v>7</v>
      </c>
      <c r="T7" s="23" t="s">
        <v>8</v>
      </c>
      <c r="U7" s="23" t="s">
        <v>7</v>
      </c>
      <c r="V7" s="112"/>
      <c r="W7" s="122"/>
      <c r="X7" s="108"/>
      <c r="Y7" s="119"/>
      <c r="Z7" s="119"/>
      <c r="AA7" s="15"/>
      <c r="AB7" s="16"/>
      <c r="AC7" s="16"/>
      <c r="AD7" s="16"/>
      <c r="AE7" s="16"/>
      <c r="AF7" s="16"/>
      <c r="AG7" s="16"/>
      <c r="AH7" s="16"/>
      <c r="AI7" s="16"/>
      <c r="AJ7" s="16"/>
      <c r="AK7" s="17"/>
      <c r="AL7" s="17"/>
      <c r="AM7" s="17"/>
      <c r="AN7" s="1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 t="s">
        <v>4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s="13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18"/>
      <c r="AB8" s="18"/>
      <c r="AC8" s="19"/>
      <c r="AD8" s="19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</row>
    <row r="9" spans="1:125" s="13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</row>
    <row r="10" spans="1:125" ht="14.25" customHeight="1">
      <c r="A10" s="2">
        <v>1</v>
      </c>
      <c r="B10" s="27" t="s">
        <v>126</v>
      </c>
      <c r="C10" s="73"/>
      <c r="D10" s="2" t="s">
        <v>88</v>
      </c>
      <c r="E10" s="5"/>
      <c r="F10" s="4"/>
      <c r="G10" s="2">
        <v>17697</v>
      </c>
      <c r="H10" s="2">
        <v>2.89</v>
      </c>
      <c r="I10" s="2">
        <v>1.45</v>
      </c>
      <c r="J10" s="2"/>
      <c r="K10" s="4">
        <f aca="true" t="shared" si="0" ref="K10:K15">G10*H10*I10</f>
        <v>74159.2785</v>
      </c>
      <c r="L10" s="4">
        <v>10</v>
      </c>
      <c r="M10" s="4">
        <v>6291</v>
      </c>
      <c r="N10" s="4"/>
      <c r="O10" s="4"/>
      <c r="P10" s="4"/>
      <c r="Q10" s="31"/>
      <c r="R10" s="4"/>
      <c r="S10" s="4"/>
      <c r="T10" s="4">
        <v>35</v>
      </c>
      <c r="U10" s="4">
        <v>6194</v>
      </c>
      <c r="V10" s="4">
        <f>K10+M10+O10+Q10+S10+U10</f>
        <v>86644.2785</v>
      </c>
      <c r="W10" s="46">
        <v>1</v>
      </c>
      <c r="X10" s="31">
        <f aca="true" t="shared" si="1" ref="X10:X15">V10*W10</f>
        <v>86644.2785</v>
      </c>
      <c r="Y10" s="25">
        <f>W10</f>
        <v>1</v>
      </c>
      <c r="Z10" s="31">
        <f aca="true" t="shared" si="2" ref="Z10:Z15">K10*Y10</f>
        <v>74159.2785</v>
      </c>
      <c r="AA10" s="21"/>
      <c r="AB10" s="21"/>
      <c r="AC10" s="21"/>
      <c r="AD10" s="21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ht="12.75">
      <c r="A11" s="2">
        <v>2</v>
      </c>
      <c r="B11" s="76" t="s">
        <v>90</v>
      </c>
      <c r="C11" s="73"/>
      <c r="D11" s="2" t="s">
        <v>115</v>
      </c>
      <c r="E11" s="5">
        <v>14.02</v>
      </c>
      <c r="F11" s="4"/>
      <c r="G11" s="2">
        <v>17697</v>
      </c>
      <c r="H11" s="2">
        <v>3.57</v>
      </c>
      <c r="I11" s="2">
        <v>1.45</v>
      </c>
      <c r="J11" s="2"/>
      <c r="K11" s="4">
        <f t="shared" si="0"/>
        <v>91608.52049999998</v>
      </c>
      <c r="L11" s="4">
        <v>10</v>
      </c>
      <c r="M11" s="4">
        <f>K11*L11/100</f>
        <v>9160.852049999998</v>
      </c>
      <c r="N11" s="4"/>
      <c r="O11" s="4"/>
      <c r="P11" s="4"/>
      <c r="Q11" s="31"/>
      <c r="R11" s="4"/>
      <c r="S11" s="4"/>
      <c r="T11" s="4"/>
      <c r="U11" s="4"/>
      <c r="V11" s="4">
        <f>SUM(K11:U11)</f>
        <v>100779.37254999999</v>
      </c>
      <c r="W11" s="46">
        <v>1</v>
      </c>
      <c r="X11" s="31">
        <f t="shared" si="1"/>
        <v>100779.37254999999</v>
      </c>
      <c r="Y11" s="61">
        <v>1</v>
      </c>
      <c r="Z11" s="31">
        <f t="shared" si="2"/>
        <v>91608.52049999998</v>
      </c>
      <c r="AA11" s="7"/>
      <c r="AB11" s="7"/>
      <c r="AC11" s="4"/>
      <c r="AD11" s="4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ht="12.75">
      <c r="A12" s="2">
        <v>3</v>
      </c>
      <c r="B12" s="76" t="s">
        <v>90</v>
      </c>
      <c r="C12" s="73"/>
      <c r="D12" s="2" t="s">
        <v>115</v>
      </c>
      <c r="E12" s="74" t="s">
        <v>130</v>
      </c>
      <c r="F12" s="35"/>
      <c r="G12" s="2">
        <v>17697</v>
      </c>
      <c r="H12" s="2">
        <v>3.31</v>
      </c>
      <c r="I12" s="2">
        <v>1.45</v>
      </c>
      <c r="J12" s="2"/>
      <c r="K12" s="4">
        <f t="shared" si="0"/>
        <v>84936.7515</v>
      </c>
      <c r="L12" s="2">
        <v>10</v>
      </c>
      <c r="M12" s="4">
        <f>K12*L12/100</f>
        <v>8493.675150000001</v>
      </c>
      <c r="N12" s="4"/>
      <c r="O12" s="37"/>
      <c r="P12" s="4"/>
      <c r="Q12" s="4"/>
      <c r="R12" s="4"/>
      <c r="S12" s="4"/>
      <c r="T12" s="4"/>
      <c r="U12" s="4"/>
      <c r="V12" s="4">
        <f>SUM(K12:U12)</f>
        <v>93440.42665</v>
      </c>
      <c r="W12" s="46">
        <v>0.5</v>
      </c>
      <c r="X12" s="31">
        <f t="shared" si="1"/>
        <v>46720.213325</v>
      </c>
      <c r="Y12" s="61"/>
      <c r="Z12" s="31">
        <f t="shared" si="2"/>
        <v>0</v>
      </c>
      <c r="AA12" s="7"/>
      <c r="AB12" s="7"/>
      <c r="AC12" s="4"/>
      <c r="AD12" s="4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ht="12.75">
      <c r="A13" s="2">
        <v>4</v>
      </c>
      <c r="B13" s="76" t="s">
        <v>105</v>
      </c>
      <c r="C13" s="73"/>
      <c r="D13" s="2" t="s">
        <v>134</v>
      </c>
      <c r="E13" s="74">
        <v>9.05</v>
      </c>
      <c r="F13" s="35"/>
      <c r="G13" s="2">
        <v>17697</v>
      </c>
      <c r="H13" s="2">
        <v>3.85</v>
      </c>
      <c r="I13" s="2">
        <v>1.45</v>
      </c>
      <c r="J13" s="2"/>
      <c r="K13" s="4">
        <f t="shared" si="0"/>
        <v>98793.50249999999</v>
      </c>
      <c r="L13" s="2">
        <v>10</v>
      </c>
      <c r="M13" s="4">
        <v>12349</v>
      </c>
      <c r="N13" s="4"/>
      <c r="O13" s="37"/>
      <c r="P13" s="4">
        <v>25</v>
      </c>
      <c r="Q13" s="4">
        <v>24698</v>
      </c>
      <c r="R13" s="4"/>
      <c r="S13" s="4"/>
      <c r="T13" s="4"/>
      <c r="U13" s="4"/>
      <c r="V13" s="4">
        <f>K13+M13+O13+Q13+S13+U13</f>
        <v>135840.5025</v>
      </c>
      <c r="W13" s="51">
        <v>1</v>
      </c>
      <c r="X13" s="31">
        <f t="shared" si="1"/>
        <v>135840.5025</v>
      </c>
      <c r="Y13" s="5">
        <v>1</v>
      </c>
      <c r="Z13" s="31">
        <f t="shared" si="2"/>
        <v>98793.50249999999</v>
      </c>
      <c r="AA13" s="7"/>
      <c r="AB13" s="7"/>
      <c r="AC13" s="2"/>
      <c r="AD13" s="4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</row>
    <row r="14" spans="1:125" ht="13.5" customHeight="1">
      <c r="A14" s="2">
        <v>5</v>
      </c>
      <c r="B14" s="76" t="s">
        <v>108</v>
      </c>
      <c r="C14" s="73"/>
      <c r="D14" s="2" t="s">
        <v>134</v>
      </c>
      <c r="E14" s="74">
        <v>11.04</v>
      </c>
      <c r="F14" s="35"/>
      <c r="G14" s="2">
        <v>17697</v>
      </c>
      <c r="H14" s="2">
        <v>3.53</v>
      </c>
      <c r="I14" s="2">
        <v>1.45</v>
      </c>
      <c r="J14" s="2"/>
      <c r="K14" s="4">
        <f t="shared" si="0"/>
        <v>90582.09449999999</v>
      </c>
      <c r="L14" s="2">
        <v>10</v>
      </c>
      <c r="M14" s="4">
        <v>11323</v>
      </c>
      <c r="N14" s="4"/>
      <c r="O14" s="37"/>
      <c r="P14" s="4">
        <v>25</v>
      </c>
      <c r="Q14" s="4">
        <v>22645</v>
      </c>
      <c r="R14" s="4"/>
      <c r="S14" s="4"/>
      <c r="T14" s="4"/>
      <c r="U14" s="4"/>
      <c r="V14" s="4">
        <f>K14+M14+O14+Q14+S14+U14</f>
        <v>124550.09449999999</v>
      </c>
      <c r="W14" s="51">
        <v>1</v>
      </c>
      <c r="X14" s="31">
        <f t="shared" si="1"/>
        <v>124550.09449999999</v>
      </c>
      <c r="Y14" s="5">
        <v>1</v>
      </c>
      <c r="Z14" s="31">
        <f t="shared" si="2"/>
        <v>90582.09449999999</v>
      </c>
      <c r="AA14" s="7"/>
      <c r="AB14" s="7"/>
      <c r="AC14" s="2"/>
      <c r="AD14" s="4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</row>
    <row r="15" spans="1:125" ht="12.75">
      <c r="A15" s="2">
        <v>6</v>
      </c>
      <c r="B15" s="76" t="s">
        <v>109</v>
      </c>
      <c r="C15" s="73"/>
      <c r="D15" s="2" t="s">
        <v>115</v>
      </c>
      <c r="E15" s="74" t="s">
        <v>130</v>
      </c>
      <c r="F15" s="35"/>
      <c r="G15" s="2">
        <v>17697</v>
      </c>
      <c r="H15" s="2">
        <v>3.31</v>
      </c>
      <c r="I15" s="2">
        <v>1.45</v>
      </c>
      <c r="J15" s="2"/>
      <c r="K15" s="4">
        <f t="shared" si="0"/>
        <v>84936.7515</v>
      </c>
      <c r="L15" s="2">
        <v>10</v>
      </c>
      <c r="M15" s="4">
        <f>K15*L15/100</f>
        <v>8493.675150000001</v>
      </c>
      <c r="N15" s="4"/>
      <c r="O15" s="37"/>
      <c r="P15" s="4"/>
      <c r="Q15" s="4"/>
      <c r="R15" s="4"/>
      <c r="S15" s="4"/>
      <c r="T15" s="4"/>
      <c r="U15" s="4"/>
      <c r="V15" s="4">
        <f>SUM(K15:U15)</f>
        <v>93440.42665</v>
      </c>
      <c r="W15" s="46">
        <v>1</v>
      </c>
      <c r="X15" s="31">
        <f t="shared" si="1"/>
        <v>93440.42665</v>
      </c>
      <c r="Y15" s="5">
        <v>1</v>
      </c>
      <c r="Z15" s="31">
        <f t="shared" si="2"/>
        <v>84936.7515</v>
      </c>
      <c r="AA15" s="7"/>
      <c r="AB15" s="7"/>
      <c r="AC15" s="2"/>
      <c r="AD15" s="4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ht="12.75">
      <c r="A16" s="2"/>
      <c r="B16" s="55" t="s">
        <v>39</v>
      </c>
      <c r="C16" s="1"/>
      <c r="D16" s="2"/>
      <c r="E16" s="2"/>
      <c r="F16" s="4"/>
      <c r="G16" s="2"/>
      <c r="H16" s="2"/>
      <c r="I16" s="2"/>
      <c r="J16" s="2"/>
      <c r="K16" s="4">
        <f>SUM(K10:K15)</f>
        <v>525016.899</v>
      </c>
      <c r="L16" s="4"/>
      <c r="M16" s="4"/>
      <c r="N16" s="4"/>
      <c r="O16" s="31"/>
      <c r="P16" s="4"/>
      <c r="Q16" s="31"/>
      <c r="R16" s="4"/>
      <c r="S16" s="4"/>
      <c r="T16" s="4"/>
      <c r="U16" s="4"/>
      <c r="V16" s="52">
        <f>K16+M16+O16+Q16+S16+U16</f>
        <v>525016.899</v>
      </c>
      <c r="W16" s="48">
        <f>W10+W11+W12+W13+W14+W15</f>
        <v>5.5</v>
      </c>
      <c r="X16" s="52">
        <f>SUM(X10:X15)</f>
        <v>587974.888025</v>
      </c>
      <c r="Y16" s="48">
        <f>Y10+Y11+Y13+Y14+Y15</f>
        <v>5</v>
      </c>
      <c r="Z16" s="47">
        <f>SUM(Z11:Z15)</f>
        <v>365920.869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</row>
    <row r="17" spans="1:125" ht="12.75">
      <c r="A17" s="2"/>
      <c r="B17" s="55"/>
      <c r="C17" s="64"/>
      <c r="D17" s="2"/>
      <c r="E17" s="5"/>
      <c r="F17" s="4"/>
      <c r="G17" s="2"/>
      <c r="H17" s="2"/>
      <c r="I17" s="2"/>
      <c r="J17" s="2"/>
      <c r="K17" s="4"/>
      <c r="L17" s="4"/>
      <c r="M17" s="4"/>
      <c r="N17" s="4"/>
      <c r="O17" s="4"/>
      <c r="P17" s="4"/>
      <c r="Q17" s="31"/>
      <c r="R17" s="4"/>
      <c r="S17" s="4"/>
      <c r="T17" s="4"/>
      <c r="U17" s="4"/>
      <c r="V17" s="4"/>
      <c r="W17" s="8"/>
      <c r="X17" s="4"/>
      <c r="Y17" s="25"/>
      <c r="Z17" s="3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ht="12.75">
      <c r="A18" s="2">
        <v>1</v>
      </c>
      <c r="B18" s="60" t="s">
        <v>128</v>
      </c>
      <c r="C18" s="73"/>
      <c r="D18" s="2" t="s">
        <v>117</v>
      </c>
      <c r="E18" s="2">
        <v>20</v>
      </c>
      <c r="F18" s="4"/>
      <c r="G18" s="2">
        <v>17697</v>
      </c>
      <c r="H18" s="5">
        <v>3.69</v>
      </c>
      <c r="I18" s="5">
        <v>2.34</v>
      </c>
      <c r="J18" s="5"/>
      <c r="K18" s="4">
        <f>G18*H18*I18</f>
        <v>152806.51619999998</v>
      </c>
      <c r="L18" s="4">
        <v>25</v>
      </c>
      <c r="M18" s="4">
        <f>G18*H18*I18*L18/100</f>
        <v>38201.629049999996</v>
      </c>
      <c r="N18" s="4">
        <v>5</v>
      </c>
      <c r="O18" s="4"/>
      <c r="P18" s="4">
        <v>10</v>
      </c>
      <c r="Q18" s="4">
        <f>M18*N18*P18/100</f>
        <v>19100.814524999998</v>
      </c>
      <c r="R18" s="4"/>
      <c r="S18" s="4"/>
      <c r="T18" s="5"/>
      <c r="U18" s="5"/>
      <c r="V18" s="4">
        <f>SUM(K18:U18)</f>
        <v>210148.95977499997</v>
      </c>
      <c r="W18" s="57">
        <v>1</v>
      </c>
      <c r="X18" s="31">
        <f>V18*W18</f>
        <v>210148.95977499997</v>
      </c>
      <c r="Y18" s="5"/>
      <c r="Z18" s="31"/>
      <c r="AA18" s="25"/>
      <c r="AB18" s="31"/>
      <c r="AC18" s="21"/>
      <c r="AD18" s="4"/>
      <c r="AE18" s="21"/>
      <c r="AF18" s="21"/>
      <c r="AG18" s="3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ht="12.75">
      <c r="A19" s="2"/>
      <c r="B19" s="67"/>
      <c r="C19" s="1"/>
      <c r="D19" s="2"/>
      <c r="E19" s="2"/>
      <c r="F19" s="4"/>
      <c r="G19" s="2"/>
      <c r="H19" s="2"/>
      <c r="I19" s="2"/>
      <c r="J19" s="2"/>
      <c r="K19" s="4"/>
      <c r="L19" s="4"/>
      <c r="M19" s="4"/>
      <c r="N19" s="4"/>
      <c r="O19" s="31"/>
      <c r="P19" s="4"/>
      <c r="Q19" s="31"/>
      <c r="R19" s="31"/>
      <c r="S19" s="31"/>
      <c r="T19" s="4"/>
      <c r="U19" s="4"/>
      <c r="V19" s="4"/>
      <c r="W19" s="8"/>
      <c r="X19" s="4"/>
      <c r="Y19" s="25"/>
      <c r="Z19" s="31"/>
      <c r="AA19" s="7"/>
      <c r="AB19" s="39"/>
      <c r="AC19" s="43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ht="12.75">
      <c r="A20" s="2"/>
      <c r="B20" s="45" t="s">
        <v>99</v>
      </c>
      <c r="C20" s="1"/>
      <c r="D20" s="2"/>
      <c r="E20" s="5"/>
      <c r="F20" s="35"/>
      <c r="G20" s="2"/>
      <c r="H20" s="2"/>
      <c r="I20" s="2"/>
      <c r="J20" s="2"/>
      <c r="K20" s="4"/>
      <c r="L20" s="4"/>
      <c r="M20" s="4"/>
      <c r="N20" s="4"/>
      <c r="O20" s="31"/>
      <c r="P20" s="4"/>
      <c r="Q20" s="31"/>
      <c r="R20" s="31"/>
      <c r="S20" s="31"/>
      <c r="T20" s="4"/>
      <c r="U20" s="4"/>
      <c r="V20" s="4"/>
      <c r="W20" s="46">
        <v>16.25</v>
      </c>
      <c r="X20" s="43">
        <f>'пол.вр.'!W34</f>
        <v>6820453.663687502</v>
      </c>
      <c r="Y20" s="48">
        <v>10</v>
      </c>
      <c r="Z20" s="43">
        <f>'пол.вр.'!Y34++'пол.пр.'!AE27</f>
        <v>3931017.3510000003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ht="12.75">
      <c r="A21" s="2"/>
      <c r="B21" s="45" t="s">
        <v>96</v>
      </c>
      <c r="C21" s="1"/>
      <c r="D21" s="2"/>
      <c r="E21" s="2"/>
      <c r="F21" s="4"/>
      <c r="G21" s="2"/>
      <c r="H21" s="2"/>
      <c r="I21" s="2"/>
      <c r="J21" s="2"/>
      <c r="K21" s="4"/>
      <c r="L21" s="4"/>
      <c r="M21" s="4"/>
      <c r="N21" s="4"/>
      <c r="O21" s="31"/>
      <c r="P21" s="4"/>
      <c r="Q21" s="31"/>
      <c r="R21" s="4"/>
      <c r="S21" s="4"/>
      <c r="T21" s="4"/>
      <c r="U21" s="4"/>
      <c r="V21" s="4"/>
      <c r="W21" s="51">
        <v>67.5</v>
      </c>
      <c r="X21" s="52">
        <f>'павл.'!W33++'пол.сред.'!Y60</f>
        <v>15866189.873081252</v>
      </c>
      <c r="Y21" s="48">
        <f>'павл.'!X33+'пол.сред.'!Z60</f>
        <v>51.5</v>
      </c>
      <c r="Z21" s="47">
        <f>'павл.'!Y33++'пол.сред.'!AA60</f>
        <v>10182599.3601875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ht="12.75">
      <c r="A22" s="2"/>
      <c r="B22" s="45" t="s">
        <v>97</v>
      </c>
      <c r="C22" s="1"/>
      <c r="D22" s="2"/>
      <c r="E22" s="2"/>
      <c r="F22" s="4"/>
      <c r="G22" s="29"/>
      <c r="H22" s="29"/>
      <c r="I22" s="29"/>
      <c r="J22" s="29"/>
      <c r="K22" s="29"/>
      <c r="L22" s="29"/>
      <c r="M22" s="29"/>
      <c r="N22" s="29"/>
      <c r="O22" s="29"/>
      <c r="P22" s="68"/>
      <c r="Q22" s="69"/>
      <c r="R22" s="69"/>
      <c r="S22" s="69"/>
      <c r="T22" s="69"/>
      <c r="U22" s="69"/>
      <c r="V22" s="70"/>
      <c r="W22" s="51">
        <f>'пол.млад.'!T28+'павл.'!V34</f>
        <v>27.5</v>
      </c>
      <c r="X22" s="52">
        <f>'павл.'!W34+'пол.млад.'!U28</f>
        <v>2640074.47248625</v>
      </c>
      <c r="Y22" s="48">
        <f>'павл.'!X34+'пол.млад.'!V28</f>
        <v>25.75</v>
      </c>
      <c r="Z22" s="47">
        <f>'пол.млад.'!W28+'павл.'!Y34</f>
        <v>2196926.9270062502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ht="12.75">
      <c r="A23" s="2"/>
      <c r="B23" s="45" t="s">
        <v>98</v>
      </c>
      <c r="C23" s="1"/>
      <c r="D23" s="2"/>
      <c r="E23" s="2"/>
      <c r="F23" s="4"/>
      <c r="G23" s="2"/>
      <c r="H23" s="2"/>
      <c r="I23" s="2"/>
      <c r="J23" s="2"/>
      <c r="K23" s="4"/>
      <c r="L23" s="4"/>
      <c r="M23" s="4"/>
      <c r="N23" s="4"/>
      <c r="O23" s="31"/>
      <c r="P23" s="4"/>
      <c r="Q23" s="31"/>
      <c r="R23" s="4"/>
      <c r="S23" s="4"/>
      <c r="T23" s="4"/>
      <c r="U23" s="4"/>
      <c r="V23" s="4"/>
      <c r="W23" s="51">
        <f>W16+'павл.'!V35</f>
        <v>12.5</v>
      </c>
      <c r="X23" s="52">
        <f>'павл.'!W35+'пол.пр.'!X16</f>
        <v>1171388.9197749998</v>
      </c>
      <c r="Y23" s="48">
        <f>'павл.'!X35+'пол.пр.'!Y16</f>
        <v>11</v>
      </c>
      <c r="Z23" s="47">
        <f>Z16+'павл.'!Y35</f>
        <v>810876.54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ht="12.75">
      <c r="A24" s="2"/>
      <c r="B24" s="45" t="s">
        <v>124</v>
      </c>
      <c r="C24" s="1"/>
      <c r="D24" s="2"/>
      <c r="E24" s="2"/>
      <c r="F24" s="4"/>
      <c r="G24" s="2"/>
      <c r="H24" s="2"/>
      <c r="I24" s="2"/>
      <c r="J24" s="2"/>
      <c r="K24" s="4"/>
      <c r="L24" s="4"/>
      <c r="M24" s="4"/>
      <c r="N24" s="4"/>
      <c r="O24" s="31"/>
      <c r="P24" s="4"/>
      <c r="Q24" s="31"/>
      <c r="R24" s="4"/>
      <c r="S24" s="4"/>
      <c r="T24" s="4"/>
      <c r="U24" s="4"/>
      <c r="V24" s="4"/>
      <c r="W24" s="51">
        <v>1</v>
      </c>
      <c r="X24" s="52">
        <v>210149</v>
      </c>
      <c r="Y24" s="48"/>
      <c r="Z24" s="4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ht="12.75">
      <c r="A25" s="2"/>
      <c r="B25" s="45" t="s">
        <v>91</v>
      </c>
      <c r="C25" s="1"/>
      <c r="D25" s="2"/>
      <c r="E25" s="2"/>
      <c r="F25" s="4"/>
      <c r="G25" s="2"/>
      <c r="H25" s="2"/>
      <c r="I25" s="2"/>
      <c r="J25" s="2"/>
      <c r="K25" s="4"/>
      <c r="L25" s="4"/>
      <c r="M25" s="4"/>
      <c r="N25" s="4"/>
      <c r="O25" s="31"/>
      <c r="P25" s="4"/>
      <c r="Q25" s="31"/>
      <c r="R25" s="4"/>
      <c r="S25" s="4"/>
      <c r="T25" s="4"/>
      <c r="U25" s="4"/>
      <c r="V25" s="4"/>
      <c r="W25" s="51">
        <f>SUM(W20:W24)</f>
        <v>124.75</v>
      </c>
      <c r="X25" s="52">
        <f>SUM(X20:X24)</f>
        <v>26708255.92903</v>
      </c>
      <c r="Y25" s="48">
        <f>SUM(Y20:Y24)</f>
        <v>98.25</v>
      </c>
      <c r="Z25" s="47">
        <f>SUM(Z20:Z24)</f>
        <v>17121420.17819375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ht="12.75">
      <c r="A26" s="2"/>
      <c r="B26" s="67"/>
      <c r="C26" s="1"/>
      <c r="D26" s="2"/>
      <c r="E26" s="2"/>
      <c r="F26" s="4"/>
      <c r="G26" s="2"/>
      <c r="H26" s="2"/>
      <c r="I26" s="2"/>
      <c r="J26" s="2"/>
      <c r="K26" s="4"/>
      <c r="L26" s="4"/>
      <c r="M26" s="4"/>
      <c r="N26" s="4"/>
      <c r="O26" s="31"/>
      <c r="P26" s="4"/>
      <c r="Q26" s="31"/>
      <c r="R26" s="4"/>
      <c r="S26" s="4"/>
      <c r="T26" s="4"/>
      <c r="U26" s="4"/>
      <c r="V26" s="4"/>
      <c r="W26" s="8"/>
      <c r="X26" s="4"/>
      <c r="Y26" s="25"/>
      <c r="Z26" s="31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ht="12.75">
      <c r="A27" s="2"/>
      <c r="B27" s="105" t="s">
        <v>100</v>
      </c>
      <c r="C27" s="105"/>
      <c r="D27" s="105"/>
      <c r="E27" s="105"/>
      <c r="F27" s="4"/>
      <c r="G27" s="2"/>
      <c r="H27" s="2"/>
      <c r="I27" s="2"/>
      <c r="J27" s="2"/>
      <c r="K27" s="4"/>
      <c r="L27" s="4"/>
      <c r="M27" s="4"/>
      <c r="N27" s="4"/>
      <c r="O27" s="31"/>
      <c r="P27" s="4"/>
      <c r="Q27" s="31"/>
      <c r="R27" s="4"/>
      <c r="S27" s="4"/>
      <c r="T27" s="4"/>
      <c r="U27" s="4"/>
      <c r="V27" s="4"/>
      <c r="W27" s="8"/>
      <c r="X27" s="4"/>
      <c r="Y27" s="25"/>
      <c r="Z27" s="31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ht="12.75">
      <c r="A28" s="2"/>
      <c r="B28" s="45" t="s">
        <v>106</v>
      </c>
      <c r="C28" s="45"/>
      <c r="D28" s="45"/>
      <c r="E28" s="45"/>
      <c r="F28" s="4"/>
      <c r="G28" s="2"/>
      <c r="H28" s="2"/>
      <c r="I28" s="2"/>
      <c r="J28" s="2"/>
      <c r="K28" s="4"/>
      <c r="L28" s="4"/>
      <c r="M28" s="4"/>
      <c r="N28" s="4"/>
      <c r="O28" s="31"/>
      <c r="P28" s="4"/>
      <c r="Q28" s="31"/>
      <c r="R28" s="4"/>
      <c r="S28" s="4"/>
      <c r="T28" s="4"/>
      <c r="U28" s="4"/>
      <c r="V28" s="4"/>
      <c r="W28" s="105" t="s">
        <v>154</v>
      </c>
      <c r="X28" s="105"/>
      <c r="Y28" s="105"/>
      <c r="Z28" s="31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ht="12.75">
      <c r="A29" s="2"/>
      <c r="B29" s="45" t="s">
        <v>101</v>
      </c>
      <c r="C29" s="64"/>
      <c r="D29" s="2"/>
      <c r="E29" s="2"/>
      <c r="F29" s="4"/>
      <c r="G29" s="2"/>
      <c r="H29" s="55"/>
      <c r="I29" s="55"/>
      <c r="J29" s="55"/>
      <c r="K29" s="55"/>
      <c r="L29" s="55"/>
      <c r="M29" s="4"/>
      <c r="N29" s="4"/>
      <c r="O29" s="31"/>
      <c r="P29" s="4"/>
      <c r="Q29" s="31"/>
      <c r="R29" s="4"/>
      <c r="S29" s="4"/>
      <c r="T29" s="4"/>
      <c r="U29" s="4"/>
      <c r="V29" s="4"/>
      <c r="W29" s="105" t="s">
        <v>151</v>
      </c>
      <c r="X29" s="105"/>
      <c r="Y29" s="105"/>
      <c r="Z29" s="31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ht="12.75">
      <c r="A30" s="2"/>
      <c r="B30" s="45" t="s">
        <v>93</v>
      </c>
      <c r="C30" s="64"/>
      <c r="D30" s="2"/>
      <c r="E30" s="2"/>
      <c r="F30" s="4"/>
      <c r="G30" s="2"/>
      <c r="H30" s="55"/>
      <c r="I30" s="55"/>
      <c r="J30" s="55"/>
      <c r="K30" s="55"/>
      <c r="L30" s="55"/>
      <c r="M30" s="4"/>
      <c r="N30" s="4"/>
      <c r="O30" s="31"/>
      <c r="P30" s="4"/>
      <c r="Q30" s="31"/>
      <c r="R30" s="4"/>
      <c r="S30" s="4"/>
      <c r="T30" s="4"/>
      <c r="U30" s="4"/>
      <c r="V30" s="4"/>
      <c r="W30" s="105" t="s">
        <v>94</v>
      </c>
      <c r="X30" s="105"/>
      <c r="Y30" s="105"/>
      <c r="Z30" s="31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ht="12.75">
      <c r="A31" s="2"/>
      <c r="B31" s="45" t="s">
        <v>102</v>
      </c>
      <c r="C31" s="64"/>
      <c r="D31" s="2"/>
      <c r="E31" s="2"/>
      <c r="F31" s="4"/>
      <c r="G31" s="2"/>
      <c r="H31" s="55"/>
      <c r="I31" s="55"/>
      <c r="J31" s="55"/>
      <c r="K31" s="55"/>
      <c r="L31" s="55"/>
      <c r="M31" s="4"/>
      <c r="N31" s="4"/>
      <c r="O31" s="31"/>
      <c r="P31" s="4"/>
      <c r="Q31" s="31"/>
      <c r="R31" s="4"/>
      <c r="S31" s="4"/>
      <c r="T31" s="4"/>
      <c r="U31" s="4"/>
      <c r="V31" s="4"/>
      <c r="W31" s="105" t="s">
        <v>152</v>
      </c>
      <c r="X31" s="105"/>
      <c r="Y31" s="105"/>
      <c r="Z31" s="31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ht="12.75">
      <c r="A32" s="2"/>
      <c r="B32" s="45" t="s">
        <v>103</v>
      </c>
      <c r="C32" s="64"/>
      <c r="D32" s="2"/>
      <c r="E32" s="2"/>
      <c r="F32" s="4"/>
      <c r="G32" s="2"/>
      <c r="H32" s="55"/>
      <c r="I32" s="55"/>
      <c r="J32" s="55"/>
      <c r="K32" s="55"/>
      <c r="L32" s="55"/>
      <c r="M32" s="4"/>
      <c r="N32" s="4"/>
      <c r="O32" s="31"/>
      <c r="P32" s="4"/>
      <c r="Q32" s="31"/>
      <c r="R32" s="4"/>
      <c r="S32" s="4"/>
      <c r="T32" s="4"/>
      <c r="U32" s="4"/>
      <c r="V32" s="4"/>
      <c r="W32" s="105" t="s">
        <v>153</v>
      </c>
      <c r="X32" s="105"/>
      <c r="Y32" s="105"/>
      <c r="Z32" s="31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ht="12.75">
      <c r="A33" s="2"/>
      <c r="B33" s="3"/>
      <c r="C33" s="1"/>
      <c r="D33" s="2"/>
      <c r="E33" s="2"/>
      <c r="F33" s="4"/>
      <c r="G33" s="2"/>
      <c r="H33" s="2"/>
      <c r="I33" s="2"/>
      <c r="J33" s="2"/>
      <c r="K33" s="4"/>
      <c r="L33" s="4"/>
      <c r="M33" s="4"/>
      <c r="N33" s="4"/>
      <c r="O33" s="31"/>
      <c r="P33" s="4"/>
      <c r="Q33" s="31"/>
      <c r="R33" s="4"/>
      <c r="S33" s="4"/>
      <c r="T33" s="4"/>
      <c r="U33" s="4"/>
      <c r="V33" s="4"/>
      <c r="W33" s="8"/>
      <c r="X33" s="4"/>
      <c r="Y33" s="25"/>
      <c r="Z33" s="5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ht="12.75">
      <c r="A34" s="2"/>
      <c r="B34" s="3"/>
      <c r="C34" s="1"/>
      <c r="D34" s="2"/>
      <c r="E34" s="5"/>
      <c r="F34" s="4"/>
      <c r="G34" s="2"/>
      <c r="H34" s="2"/>
      <c r="I34" s="2"/>
      <c r="J34" s="2"/>
      <c r="K34" s="4"/>
      <c r="L34" s="4"/>
      <c r="M34" s="4"/>
      <c r="N34" s="4"/>
      <c r="O34" s="4"/>
      <c r="P34" s="4"/>
      <c r="Q34" s="31"/>
      <c r="R34" s="4"/>
      <c r="S34" s="4"/>
      <c r="T34" s="4"/>
      <c r="U34" s="4"/>
      <c r="V34" s="4"/>
      <c r="W34" s="8"/>
      <c r="X34" s="4"/>
      <c r="Y34" s="25"/>
      <c r="Z34" s="7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ht="12.75">
      <c r="A35" s="2"/>
      <c r="B35" s="3"/>
      <c r="C35" s="32"/>
      <c r="D35" s="2"/>
      <c r="E35" s="5"/>
      <c r="F35" s="4"/>
      <c r="G35" s="2"/>
      <c r="H35" s="2"/>
      <c r="I35" s="2"/>
      <c r="J35" s="2"/>
      <c r="K35" s="4"/>
      <c r="L35" s="4"/>
      <c r="M35" s="4"/>
      <c r="N35" s="4"/>
      <c r="O35" s="4"/>
      <c r="R35" s="4"/>
      <c r="S35" s="4"/>
      <c r="T35" s="4"/>
      <c r="U35" s="4"/>
      <c r="V35" s="4"/>
      <c r="W35" s="8"/>
      <c r="X35" s="4"/>
      <c r="Y35" s="25"/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  <row r="36" spans="1:125" ht="12.75" customHeight="1">
      <c r="A36" s="2"/>
      <c r="B36" s="55"/>
      <c r="C36" s="73"/>
      <c r="D36" s="2"/>
      <c r="E36" s="74"/>
      <c r="F36" s="35"/>
      <c r="G36" s="2"/>
      <c r="H36" s="2"/>
      <c r="I36" s="2"/>
      <c r="J36" s="2"/>
      <c r="K36" s="4"/>
      <c r="L36" s="2"/>
      <c r="M36" s="4"/>
      <c r="N36" s="4"/>
      <c r="O36" s="37"/>
      <c r="P36" s="4"/>
      <c r="Q36" s="4"/>
      <c r="R36" s="4"/>
      <c r="S36" s="4"/>
      <c r="T36" s="4"/>
      <c r="U36" s="4"/>
      <c r="V36" s="4"/>
      <c r="W36" s="8"/>
      <c r="X36" s="31"/>
      <c r="Y36" s="5"/>
      <c r="Z36" s="4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</row>
    <row r="37" spans="1:125" ht="12.75">
      <c r="A37" s="2"/>
      <c r="B37" s="3"/>
      <c r="C37" s="32"/>
      <c r="D37" s="2"/>
      <c r="E37" s="5"/>
      <c r="F37" s="4"/>
      <c r="G37" s="2"/>
      <c r="H37" s="2"/>
      <c r="I37" s="2"/>
      <c r="J37" s="2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8"/>
      <c r="X37" s="38"/>
      <c r="Y37" s="38"/>
      <c r="Z37" s="3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5" ht="12.75">
      <c r="A38" s="2"/>
      <c r="G38" s="2"/>
      <c r="H38" s="2"/>
      <c r="I38" s="2"/>
      <c r="J38" s="2"/>
      <c r="K38" s="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8"/>
      <c r="X38" s="5"/>
      <c r="Y38" s="5"/>
      <c r="Z38" s="5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1:125" ht="12.75">
      <c r="A39" s="2"/>
      <c r="B39" s="44"/>
      <c r="C39" s="33"/>
      <c r="D39" s="2"/>
      <c r="E39" s="2"/>
      <c r="F39" s="4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9"/>
      <c r="X39" s="43"/>
      <c r="Y39" s="39"/>
      <c r="Z39" s="4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1:125" ht="19.5" customHeight="1">
      <c r="A40" s="2"/>
      <c r="B40" s="3"/>
      <c r="C40" s="3"/>
      <c r="D40" s="2"/>
      <c r="E40" s="2"/>
      <c r="F40" s="4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W40" s="40"/>
      <c r="X40" s="41"/>
      <c r="Y40" s="41"/>
      <c r="Z40" s="5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1:125" ht="12.75">
      <c r="A41" s="2"/>
      <c r="B41" s="3"/>
      <c r="C41" s="3"/>
      <c r="D41" s="2"/>
      <c r="E41" s="2"/>
      <c r="F41" s="4"/>
      <c r="G41" s="5"/>
      <c r="H41" s="5"/>
      <c r="I41" s="5"/>
      <c r="J41" s="5"/>
      <c r="K41" s="5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8"/>
      <c r="X41" s="5"/>
      <c r="Y41" s="5"/>
      <c r="Z41" s="5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</row>
    <row r="42" spans="1:125" ht="12.75">
      <c r="A42" s="2"/>
      <c r="B42" s="44"/>
      <c r="C42" s="33"/>
      <c r="D42" s="2"/>
      <c r="E42" s="2"/>
      <c r="F42" s="4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9"/>
      <c r="X42" s="43"/>
      <c r="Y42" s="39"/>
      <c r="Z42" s="4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</row>
    <row r="43" spans="1:125" ht="12.75">
      <c r="A43" s="2"/>
      <c r="B43" s="3"/>
      <c r="C43" s="3"/>
      <c r="D43" s="2"/>
      <c r="E43" s="2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8"/>
      <c r="X43" s="5"/>
      <c r="Y43" s="5"/>
      <c r="Z43" s="5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1:125" ht="12.75">
      <c r="A44" s="2"/>
      <c r="B44" s="44"/>
      <c r="C44" s="33"/>
      <c r="D44" s="2"/>
      <c r="E44" s="2"/>
      <c r="F44" s="4"/>
      <c r="G44" s="5"/>
      <c r="H44" s="5"/>
      <c r="I44" s="5"/>
      <c r="J44" s="5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9"/>
      <c r="X44" s="43"/>
      <c r="Y44" s="39"/>
      <c r="Z44" s="43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</row>
    <row r="45" spans="1:125" ht="12.75">
      <c r="A45" s="2"/>
      <c r="B45" s="3"/>
      <c r="C45" s="3"/>
      <c r="D45" s="2"/>
      <c r="E45" s="2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"/>
      <c r="X45" s="5"/>
      <c r="Y45" s="5"/>
      <c r="Z45" s="5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</row>
    <row r="46" spans="1:125" ht="12.75">
      <c r="A46" s="2"/>
      <c r="B46" s="3"/>
      <c r="C46" s="3"/>
      <c r="D46" s="2"/>
      <c r="E46" s="9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8"/>
      <c r="X46" s="5"/>
      <c r="Y46" s="5"/>
      <c r="Z46" s="5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</row>
    <row r="47" spans="1:125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  <c r="X47" s="5"/>
      <c r="Y47" s="5"/>
      <c r="Z47" s="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</row>
    <row r="48" spans="1:125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  <c r="X48" s="5"/>
      <c r="Y48" s="5"/>
      <c r="Z48" s="5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</row>
    <row r="49" spans="1:125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  <c r="X49" s="5"/>
      <c r="Y49" s="5"/>
      <c r="Z49" s="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</row>
    <row r="50" spans="1:125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5"/>
      <c r="Y50" s="5"/>
      <c r="Z50" s="5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</row>
    <row r="51" spans="1:125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  <c r="X51" s="5"/>
      <c r="Y51" s="5"/>
      <c r="Z51" s="5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</row>
    <row r="52" spans="1:125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5"/>
      <c r="Y52" s="5"/>
      <c r="Z52" s="5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</row>
    <row r="53" spans="1:125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  <c r="X53" s="5"/>
      <c r="Y53" s="5"/>
      <c r="Z53" s="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</row>
    <row r="54" spans="1:125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5"/>
      <c r="Y54" s="5"/>
      <c r="Z54" s="5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</row>
    <row r="55" spans="1:125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  <c r="X55" s="5"/>
      <c r="Y55" s="5"/>
      <c r="Z55" s="5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</row>
    <row r="56" spans="1:125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  <c r="X56" s="5"/>
      <c r="Y56" s="5"/>
      <c r="Z56" s="5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</row>
    <row r="57" spans="1:125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  <c r="X57" s="5"/>
      <c r="Y57" s="5"/>
      <c r="Z57" s="5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</row>
    <row r="58" spans="1:125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  <c r="X58" s="5"/>
      <c r="Y58" s="5"/>
      <c r="Z58" s="5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</row>
    <row r="59" spans="1:125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5"/>
      <c r="Y59" s="5"/>
      <c r="Z59" s="5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</row>
    <row r="60" spans="1:125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  <c r="X60" s="5"/>
      <c r="Y60" s="5"/>
      <c r="Z60" s="5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</row>
    <row r="61" spans="1:125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  <c r="X61" s="5"/>
      <c r="Y61" s="5"/>
      <c r="Z61" s="5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</row>
    <row r="62" spans="1:125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  <c r="X62" s="5"/>
      <c r="Y62" s="5"/>
      <c r="Z62" s="5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</row>
    <row r="63" spans="1:125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  <c r="X63" s="5"/>
      <c r="Y63" s="5"/>
      <c r="Z63" s="5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</row>
    <row r="64" spans="1:125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5"/>
      <c r="Y64" s="5"/>
      <c r="Z64" s="5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</row>
    <row r="65" spans="1:125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/>
      <c r="X65" s="5"/>
      <c r="Y65" s="5"/>
      <c r="Z65" s="5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</row>
    <row r="66" spans="1:125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  <c r="X66" s="5"/>
      <c r="Y66" s="5"/>
      <c r="Z66" s="5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</row>
    <row r="67" spans="1:125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/>
      <c r="X67" s="5"/>
      <c r="Y67" s="5"/>
      <c r="Z67" s="5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</row>
    <row r="68" spans="1:125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  <c r="X68" s="5"/>
      <c r="Y68" s="5"/>
      <c r="Z68" s="5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</row>
    <row r="69" spans="1:125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  <c r="X69" s="5"/>
      <c r="Y69" s="5"/>
      <c r="Z69" s="5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</row>
    <row r="70" spans="1:125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5"/>
      <c r="Y70" s="5"/>
      <c r="Z70" s="5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</row>
    <row r="71" spans="1:125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  <c r="X71" s="5"/>
      <c r="Y71" s="5"/>
      <c r="Z71" s="5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</row>
    <row r="72" spans="1:125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5"/>
      <c r="Y72" s="5"/>
      <c r="Z72" s="5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</row>
    <row r="73" spans="1:125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/>
      <c r="X73" s="5"/>
      <c r="Y73" s="5"/>
      <c r="Z73" s="5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</row>
    <row r="74" spans="1:125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/>
      <c r="X74" s="5"/>
      <c r="Y74" s="5"/>
      <c r="Z74" s="5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</row>
    <row r="75" spans="1:125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5"/>
      <c r="Y75" s="5"/>
      <c r="Z75" s="5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</row>
    <row r="76" spans="1:125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/>
      <c r="X76" s="5"/>
      <c r="Y76" s="5"/>
      <c r="Z76" s="5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</row>
    <row r="77" spans="1:125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/>
      <c r="X77" s="5"/>
      <c r="Y77" s="5"/>
      <c r="Z77" s="5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</row>
    <row r="78" spans="1:125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5"/>
      <c r="Y78" s="5"/>
      <c r="Z78" s="5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</row>
    <row r="79" spans="1:125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/>
      <c r="X79" s="5"/>
      <c r="Y79" s="5"/>
      <c r="Z79" s="5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</row>
    <row r="80" spans="1:125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/>
      <c r="X80" s="5"/>
      <c r="Y80" s="5"/>
      <c r="Z80" s="5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</row>
    <row r="81" spans="1:125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/>
      <c r="X81" s="5"/>
      <c r="Y81" s="5"/>
      <c r="Z81" s="5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</row>
    <row r="82" spans="1:125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/>
      <c r="X82" s="5"/>
      <c r="Y82" s="5"/>
      <c r="Z82" s="5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</row>
    <row r="83" spans="1:125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/>
      <c r="X83" s="5"/>
      <c r="Y83" s="5"/>
      <c r="Z83" s="5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</row>
    <row r="84" spans="1:125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  <c r="X84" s="5"/>
      <c r="Y84" s="5"/>
      <c r="Z84" s="5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</row>
    <row r="85" spans="1:125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  <c r="X85" s="5"/>
      <c r="Y85" s="5"/>
      <c r="Z85" s="5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</row>
    <row r="86" spans="1:125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  <c r="X86" s="5"/>
      <c r="Y86" s="5"/>
      <c r="Z86" s="5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</row>
    <row r="87" spans="1:125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  <c r="X87" s="5"/>
      <c r="Y87" s="5"/>
      <c r="Z87" s="5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</row>
    <row r="88" spans="1:125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/>
      <c r="X88" s="5"/>
      <c r="Y88" s="5"/>
      <c r="Z88" s="5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</row>
    <row r="89" spans="1:125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/>
      <c r="X89" s="5"/>
      <c r="Y89" s="5"/>
      <c r="Z89" s="5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</row>
    <row r="90" spans="1:125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/>
      <c r="X90" s="5"/>
      <c r="Y90" s="5"/>
      <c r="Z90" s="5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</row>
    <row r="91" spans="1:125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/>
      <c r="X91" s="5"/>
      <c r="Y91" s="5"/>
      <c r="Z91" s="5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</row>
    <row r="92" spans="1:125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5"/>
      <c r="Y92" s="5"/>
      <c r="Z92" s="5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</row>
    <row r="93" spans="1:125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/>
      <c r="X93" s="5"/>
      <c r="Y93" s="5"/>
      <c r="Z93" s="5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</row>
    <row r="94" spans="1:125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/>
      <c r="X94" s="5"/>
      <c r="Y94" s="5"/>
      <c r="Z94" s="5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</row>
    <row r="95" spans="1:125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/>
      <c r="X95" s="5"/>
      <c r="Y95" s="5"/>
      <c r="Z95" s="5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</row>
    <row r="96" spans="1:125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  <c r="X96" s="5"/>
      <c r="Y96" s="5"/>
      <c r="Z96" s="5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</row>
    <row r="97" spans="1:125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/>
      <c r="X97" s="5"/>
      <c r="Y97" s="5"/>
      <c r="Z97" s="5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</row>
    <row r="98" spans="1:125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/>
      <c r="X98" s="5"/>
      <c r="Y98" s="5"/>
      <c r="Z98" s="5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</row>
    <row r="99" spans="1:125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/>
      <c r="X99" s="5"/>
      <c r="Y99" s="5"/>
      <c r="Z99" s="5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</row>
    <row r="100" spans="1:125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  <c r="X100" s="5"/>
      <c r="Y100" s="5"/>
      <c r="Z100" s="5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</row>
    <row r="101" spans="1:125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  <c r="X101" s="5"/>
      <c r="Y101" s="5"/>
      <c r="Z101" s="5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</row>
    <row r="102" spans="1:125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5"/>
      <c r="Y102" s="5"/>
      <c r="Z102" s="5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</row>
    <row r="103" spans="1:125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  <c r="X103" s="5"/>
      <c r="Y103" s="5"/>
      <c r="Z103" s="5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</row>
    <row r="104" spans="1:125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5"/>
      <c r="Y104" s="5"/>
      <c r="Z104" s="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</row>
    <row r="105" spans="1:125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  <c r="X105" s="5"/>
      <c r="Y105" s="5"/>
      <c r="Z105" s="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</row>
    <row r="106" spans="1:125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5"/>
      <c r="Y106" s="5"/>
      <c r="Z106" s="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</row>
    <row r="107" spans="1:125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/>
      <c r="X107" s="5"/>
      <c r="Y107" s="5"/>
      <c r="Z107" s="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</row>
    <row r="108" spans="1:125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  <c r="X108" s="5"/>
      <c r="Y108" s="5"/>
      <c r="Z108" s="5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</row>
    <row r="109" spans="1:125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  <c r="X109" s="5"/>
      <c r="Y109" s="5"/>
      <c r="Z109" s="5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</row>
    <row r="110" spans="1:125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/>
      <c r="X110" s="5"/>
      <c r="Y110" s="5"/>
      <c r="Z110" s="5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</row>
    <row r="111" spans="1:125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/>
      <c r="X111" s="5"/>
      <c r="Y111" s="5"/>
      <c r="Z111" s="5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</row>
    <row r="112" spans="1:125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5"/>
      <c r="Y112" s="5"/>
      <c r="Z112" s="5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</row>
    <row r="113" spans="1:125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  <c r="X113" s="5"/>
      <c r="Y113" s="5"/>
      <c r="Z113" s="5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</row>
    <row r="114" spans="1:125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/>
      <c r="X114" s="5"/>
      <c r="Y114" s="5"/>
      <c r="Z114" s="5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</row>
    <row r="115" spans="1:125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  <c r="X115" s="5"/>
      <c r="Y115" s="5"/>
      <c r="Z115" s="5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</row>
    <row r="116" spans="1:125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5"/>
      <c r="Y116" s="5"/>
      <c r="Z116" s="5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</row>
    <row r="117" spans="1:125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  <c r="X117" s="5"/>
      <c r="Y117" s="5"/>
      <c r="Z117" s="5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</row>
    <row r="118" spans="1:125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  <c r="X118" s="5"/>
      <c r="Y118" s="5"/>
      <c r="Z118" s="5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</row>
    <row r="119" spans="1:125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  <c r="X119" s="5"/>
      <c r="Y119" s="5"/>
      <c r="Z119" s="5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</row>
    <row r="120" spans="1:125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5"/>
      <c r="Y120" s="5"/>
      <c r="Z120" s="5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</row>
    <row r="121" spans="1:125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/>
      <c r="X121" s="5"/>
      <c r="Y121" s="5"/>
      <c r="Z121" s="5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</row>
    <row r="122" spans="1:125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5"/>
      <c r="Y122" s="5"/>
      <c r="Z122" s="5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</row>
    <row r="123" spans="1:125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/>
      <c r="X123" s="5"/>
      <c r="Y123" s="5"/>
      <c r="Z123" s="5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</row>
    <row r="124" spans="1:125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/>
      <c r="X124" s="5"/>
      <c r="Y124" s="5"/>
      <c r="Z124" s="5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</row>
    <row r="125" spans="1:125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/>
      <c r="X125" s="5"/>
      <c r="Y125" s="5"/>
      <c r="Z125" s="5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</row>
    <row r="126" spans="1:125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/>
      <c r="X126" s="5"/>
      <c r="Y126" s="5"/>
      <c r="Z126" s="5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</row>
    <row r="127" spans="1:125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/>
      <c r="X127" s="5"/>
      <c r="Y127" s="5"/>
      <c r="Z127" s="5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</row>
    <row r="128" spans="1:125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/>
      <c r="X128" s="5"/>
      <c r="Y128" s="5"/>
      <c r="Z128" s="5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</row>
    <row r="129" spans="1:125" ht="12.75">
      <c r="A129" s="2"/>
      <c r="B129" s="3"/>
      <c r="C129" s="3"/>
      <c r="D129" s="2"/>
      <c r="E129" s="2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/>
      <c r="X129" s="5"/>
      <c r="Y129" s="5"/>
      <c r="Z129" s="5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</row>
    <row r="130" spans="1:125" ht="12.75">
      <c r="A130" s="2"/>
      <c r="B130" s="3"/>
      <c r="C130" s="3"/>
      <c r="D130" s="2"/>
      <c r="E130" s="2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/>
      <c r="X130" s="5"/>
      <c r="Y130" s="5"/>
      <c r="Z130" s="5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</row>
    <row r="131" spans="1:125" ht="12.75">
      <c r="A131" s="2"/>
      <c r="B131" s="3"/>
      <c r="C131" s="3"/>
      <c r="D131" s="2"/>
      <c r="E131" s="2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/>
      <c r="X131" s="5"/>
      <c r="Y131" s="5"/>
      <c r="Z131" s="5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</row>
    <row r="132" spans="1:125" ht="12.75">
      <c r="A132" s="2"/>
      <c r="B132" s="3"/>
      <c r="C132" s="3"/>
      <c r="D132" s="2"/>
      <c r="E132" s="2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/>
      <c r="X132" s="5"/>
      <c r="Y132" s="5"/>
      <c r="Z132" s="5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</row>
    <row r="133" spans="1:125" ht="12.75">
      <c r="A133" s="2"/>
      <c r="B133" s="3"/>
      <c r="C133" s="3"/>
      <c r="D133" s="2"/>
      <c r="E133" s="2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/>
      <c r="X133" s="5"/>
      <c r="Y133" s="5"/>
      <c r="Z133" s="5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2"/>
    </row>
    <row r="160" spans="1:5" ht="12.75">
      <c r="A160" s="11"/>
      <c r="B160" s="12"/>
      <c r="C160" s="12"/>
      <c r="D160" s="11"/>
      <c r="E160" s="2"/>
    </row>
    <row r="161" spans="1:5" ht="12.75">
      <c r="A161" s="11"/>
      <c r="B161" s="12"/>
      <c r="C161" s="12"/>
      <c r="D161" s="11"/>
      <c r="E161" s="2"/>
    </row>
    <row r="162" spans="1:5" ht="12.75">
      <c r="A162" s="11"/>
      <c r="B162" s="12"/>
      <c r="C162" s="12"/>
      <c r="D162" s="11"/>
      <c r="E162" s="2"/>
    </row>
    <row r="163" spans="1:5" ht="12.75">
      <c r="A163" s="11"/>
      <c r="B163" s="12"/>
      <c r="C163" s="12"/>
      <c r="D163" s="11"/>
      <c r="E163" s="2"/>
    </row>
    <row r="164" spans="1:5" ht="12.75">
      <c r="A164" s="11"/>
      <c r="B164" s="12"/>
      <c r="C164" s="12"/>
      <c r="D164" s="11"/>
      <c r="E164" s="2"/>
    </row>
    <row r="165" spans="1:5" ht="12.75">
      <c r="A165" s="11"/>
      <c r="B165" s="12"/>
      <c r="C165" s="12"/>
      <c r="D165" s="11"/>
      <c r="E165" s="2"/>
    </row>
    <row r="166" spans="1:5" ht="12.75">
      <c r="A166" s="11"/>
      <c r="B166" s="12"/>
      <c r="C166" s="12"/>
      <c r="D166" s="11"/>
      <c r="E166" s="2"/>
    </row>
    <row r="167" spans="1:5" ht="12.75">
      <c r="A167" s="11"/>
      <c r="B167" s="12"/>
      <c r="C167" s="12"/>
      <c r="D167" s="11"/>
      <c r="E167" s="12"/>
    </row>
    <row r="168" spans="1:5" ht="12.75">
      <c r="A168" s="11"/>
      <c r="B168" s="12"/>
      <c r="C168" s="12"/>
      <c r="D168" s="11"/>
      <c r="E168" s="12"/>
    </row>
    <row r="169" spans="1:5" ht="12.75">
      <c r="A169" s="11"/>
      <c r="B169" s="12"/>
      <c r="C169" s="12"/>
      <c r="D169" s="11"/>
      <c r="E169" s="12"/>
    </row>
    <row r="170" spans="1:5" ht="12.75">
      <c r="A170" s="11"/>
      <c r="B170" s="12"/>
      <c r="C170" s="12"/>
      <c r="D170" s="11"/>
      <c r="E170" s="12"/>
    </row>
    <row r="171" spans="1:5" ht="12.75">
      <c r="A171" s="11"/>
      <c r="B171" s="12"/>
      <c r="C171" s="12"/>
      <c r="D171" s="11"/>
      <c r="E171" s="12"/>
    </row>
    <row r="172" spans="1:5" ht="12.75">
      <c r="A172" s="11"/>
      <c r="B172" s="12"/>
      <c r="C172" s="12"/>
      <c r="D172" s="11"/>
      <c r="E172" s="12"/>
    </row>
    <row r="173" spans="1:5" ht="12.75">
      <c r="A173" s="11"/>
      <c r="B173" s="12"/>
      <c r="C173" s="12"/>
      <c r="D173" s="11"/>
      <c r="E173" s="12"/>
    </row>
    <row r="174" spans="1:5" ht="12.75">
      <c r="A174" s="11"/>
      <c r="B174" s="12"/>
      <c r="C174" s="12"/>
      <c r="D174" s="11"/>
      <c r="E174" s="12"/>
    </row>
    <row r="175" spans="1:5" ht="12.75">
      <c r="A175" s="11"/>
      <c r="B175" s="12"/>
      <c r="C175" s="12"/>
      <c r="D175" s="11"/>
      <c r="E175" s="12"/>
    </row>
    <row r="176" spans="1:5" ht="12.75">
      <c r="A176" s="11"/>
      <c r="B176" s="12"/>
      <c r="C176" s="12"/>
      <c r="D176" s="11"/>
      <c r="E176" s="12"/>
    </row>
  </sheetData>
  <sheetProtection/>
  <mergeCells count="32">
    <mergeCell ref="A1:X1"/>
    <mergeCell ref="A4:A7"/>
    <mergeCell ref="B4:B7"/>
    <mergeCell ref="C4:C7"/>
    <mergeCell ref="D4:D7"/>
    <mergeCell ref="E4:E7"/>
    <mergeCell ref="H4:H7"/>
    <mergeCell ref="L6:M6"/>
    <mergeCell ref="G4:G7"/>
    <mergeCell ref="L5:V5"/>
    <mergeCell ref="B27:E27"/>
    <mergeCell ref="Y4:Z5"/>
    <mergeCell ref="Y6:Y7"/>
    <mergeCell ref="Z6:Z7"/>
    <mergeCell ref="R6:S6"/>
    <mergeCell ref="W4:W7"/>
    <mergeCell ref="X4:X7"/>
    <mergeCell ref="F4:F7"/>
    <mergeCell ref="I4:I7"/>
    <mergeCell ref="J4:J7"/>
    <mergeCell ref="K3:P3"/>
    <mergeCell ref="W28:Y28"/>
    <mergeCell ref="W29:Y29"/>
    <mergeCell ref="W30:Y30"/>
    <mergeCell ref="N6:O6"/>
    <mergeCell ref="P6:Q6"/>
    <mergeCell ref="W31:Y31"/>
    <mergeCell ref="W32:Y32"/>
    <mergeCell ref="K5:K7"/>
    <mergeCell ref="T6:U6"/>
    <mergeCell ref="V6:V7"/>
    <mergeCell ref="K4:V4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38"/>
    </sheetView>
  </sheetViews>
  <sheetFormatPr defaultColWidth="9.00390625" defaultRowHeight="12.75"/>
  <cols>
    <col min="2" max="2" width="7.25390625" style="0" customWidth="1"/>
    <col min="3" max="3" width="6.875" style="0" customWidth="1"/>
  </cols>
  <sheetData>
    <row r="1" spans="6:11" ht="12.75">
      <c r="F1" t="s">
        <v>18</v>
      </c>
      <c r="G1">
        <v>17697</v>
      </c>
      <c r="K1">
        <v>2.05</v>
      </c>
    </row>
    <row r="2" spans="1:15" ht="12.75">
      <c r="A2" s="160" t="s">
        <v>179</v>
      </c>
      <c r="B2" s="161"/>
      <c r="C2" s="148" t="s">
        <v>160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ht="12.75">
      <c r="A3" s="162"/>
      <c r="B3" s="163"/>
      <c r="C3" s="157" t="s">
        <v>161</v>
      </c>
      <c r="D3" s="145" t="s">
        <v>162</v>
      </c>
      <c r="E3" s="148" t="s">
        <v>159</v>
      </c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ht="12.75">
      <c r="A4" s="162"/>
      <c r="B4" s="163"/>
      <c r="C4" s="158"/>
      <c r="D4" s="146"/>
      <c r="E4" s="151" t="s">
        <v>164</v>
      </c>
      <c r="F4" s="151" t="s">
        <v>165</v>
      </c>
      <c r="G4" s="152" t="s">
        <v>170</v>
      </c>
      <c r="H4" s="152" t="s">
        <v>171</v>
      </c>
      <c r="I4" s="152" t="s">
        <v>172</v>
      </c>
      <c r="J4" s="152" t="s">
        <v>173</v>
      </c>
      <c r="K4" s="152" t="s">
        <v>174</v>
      </c>
      <c r="L4" s="151" t="s">
        <v>169</v>
      </c>
      <c r="M4" s="151" t="s">
        <v>168</v>
      </c>
      <c r="N4" s="151" t="s">
        <v>167</v>
      </c>
      <c r="O4" s="151" t="s">
        <v>166</v>
      </c>
    </row>
    <row r="5" spans="1:15" ht="3.75" customHeight="1">
      <c r="A5" s="164"/>
      <c r="B5" s="165"/>
      <c r="C5" s="158"/>
      <c r="D5" s="147"/>
      <c r="E5" s="151"/>
      <c r="F5" s="151"/>
      <c r="G5" s="152"/>
      <c r="H5" s="152"/>
      <c r="I5" s="152"/>
      <c r="J5" s="152"/>
      <c r="K5" s="152"/>
      <c r="L5" s="151"/>
      <c r="M5" s="151"/>
      <c r="N5" s="151"/>
      <c r="O5" s="151"/>
    </row>
    <row r="6" spans="1:15" ht="12.75">
      <c r="A6" s="153" t="s">
        <v>175</v>
      </c>
      <c r="B6" s="154"/>
      <c r="C6" s="157" t="s">
        <v>182</v>
      </c>
      <c r="D6" s="161">
        <v>1</v>
      </c>
      <c r="E6" s="96">
        <v>3.96</v>
      </c>
      <c r="F6" s="96">
        <v>4.01</v>
      </c>
      <c r="G6" s="96">
        <v>4.06</v>
      </c>
      <c r="H6" s="96">
        <v>4.1</v>
      </c>
      <c r="I6" s="96">
        <v>4.16</v>
      </c>
      <c r="J6" s="96">
        <v>4.22</v>
      </c>
      <c r="K6" s="96">
        <v>4.28</v>
      </c>
      <c r="L6" s="96">
        <v>4.34</v>
      </c>
      <c r="M6" s="96">
        <v>4.4</v>
      </c>
      <c r="N6" s="96">
        <v>4.46</v>
      </c>
      <c r="O6" s="96">
        <v>4.53</v>
      </c>
    </row>
    <row r="7" spans="1:15" ht="12.75">
      <c r="A7" s="155"/>
      <c r="B7" s="156"/>
      <c r="C7" s="158"/>
      <c r="D7" s="166"/>
      <c r="E7" s="97">
        <f>G1*E6*K1</f>
        <v>143664.24599999998</v>
      </c>
      <c r="F7" s="97">
        <f>G1*F6*K1</f>
        <v>145478.1885</v>
      </c>
      <c r="G7" s="97">
        <f>G1*G6*K1</f>
        <v>147292.13099999996</v>
      </c>
      <c r="H7" s="100" t="s">
        <v>191</v>
      </c>
      <c r="I7" s="97">
        <f>G1*I6*K1</f>
        <v>150920.016</v>
      </c>
      <c r="J7" s="97">
        <f>G1*J6*K1</f>
        <v>153096.74699999997</v>
      </c>
      <c r="K7" s="97">
        <f>G1*K6*K1</f>
        <v>155273.478</v>
      </c>
      <c r="L7" s="97">
        <f>G1*L6*K1</f>
        <v>157450.20899999997</v>
      </c>
      <c r="M7" s="97">
        <f>G1*M6*K1</f>
        <v>159626.94</v>
      </c>
      <c r="N7" s="97">
        <f>G1*N6*K1</f>
        <v>161803.67099999997</v>
      </c>
      <c r="O7" s="97">
        <f>G1*O6*K1</f>
        <v>164343.1905</v>
      </c>
    </row>
    <row r="8" spans="1:15" ht="12.75">
      <c r="A8" s="153" t="s">
        <v>176</v>
      </c>
      <c r="B8" s="154"/>
      <c r="C8" s="158"/>
      <c r="D8" s="161">
        <v>2</v>
      </c>
      <c r="E8" s="96">
        <v>3.75</v>
      </c>
      <c r="F8" s="96">
        <v>3.81</v>
      </c>
      <c r="G8" s="96">
        <v>3.88</v>
      </c>
      <c r="H8" s="96">
        <v>3.94</v>
      </c>
      <c r="I8" s="96">
        <v>3.99</v>
      </c>
      <c r="J8" s="96">
        <v>4.06</v>
      </c>
      <c r="K8" s="96">
        <v>4.12</v>
      </c>
      <c r="L8" s="96">
        <v>4.19</v>
      </c>
      <c r="M8" s="96">
        <v>4.26</v>
      </c>
      <c r="N8" s="96">
        <v>4.34</v>
      </c>
      <c r="O8" s="96">
        <v>4.41</v>
      </c>
    </row>
    <row r="9" spans="1:15" ht="12.75">
      <c r="A9" s="155"/>
      <c r="B9" s="156"/>
      <c r="C9" s="158"/>
      <c r="D9" s="166"/>
      <c r="E9" s="97">
        <f>G1*E8*K1</f>
        <v>136045.6875</v>
      </c>
      <c r="F9" s="97">
        <f>G1*F8*K1</f>
        <v>138222.4185</v>
      </c>
      <c r="G9" s="97">
        <f>G1*G8*K1</f>
        <v>140761.938</v>
      </c>
      <c r="H9" s="97">
        <f>G1*H8*K1</f>
        <v>142938.66899999997</v>
      </c>
      <c r="I9" s="97">
        <f>G1*I8*K1</f>
        <v>144752.6115</v>
      </c>
      <c r="J9" s="97">
        <f>G1*J8*K1</f>
        <v>147292.13099999996</v>
      </c>
      <c r="K9" s="97">
        <f>G1*K8*K1</f>
        <v>149468.862</v>
      </c>
      <c r="L9" s="97">
        <f>G1*L8*K1</f>
        <v>152008.3815</v>
      </c>
      <c r="M9" s="97">
        <f>G1*M8*K1</f>
        <v>154547.90099999998</v>
      </c>
      <c r="N9" s="97">
        <f>G1*N8*K1</f>
        <v>157450.20899999997</v>
      </c>
      <c r="O9" s="97">
        <f>G1*O8*K1</f>
        <v>159989.7285</v>
      </c>
    </row>
    <row r="10" spans="1:15" ht="12.75">
      <c r="A10" s="153" t="s">
        <v>177</v>
      </c>
      <c r="B10" s="154"/>
      <c r="C10" s="158"/>
      <c r="D10" s="161">
        <v>3</v>
      </c>
      <c r="E10" s="96">
        <v>3.69</v>
      </c>
      <c r="F10" s="96">
        <v>3.76</v>
      </c>
      <c r="G10" s="96">
        <v>3.8</v>
      </c>
      <c r="H10" s="96">
        <v>3.86</v>
      </c>
      <c r="I10" s="96">
        <v>3.92</v>
      </c>
      <c r="J10" s="96">
        <v>3.98</v>
      </c>
      <c r="K10" s="96">
        <v>4.04</v>
      </c>
      <c r="L10" s="96">
        <v>4.1</v>
      </c>
      <c r="M10" s="96">
        <v>4.16</v>
      </c>
      <c r="N10" s="96">
        <v>4.22</v>
      </c>
      <c r="O10" s="96">
        <v>4.29</v>
      </c>
    </row>
    <row r="11" spans="1:15" ht="12.75">
      <c r="A11" s="155"/>
      <c r="B11" s="156"/>
      <c r="C11" s="158"/>
      <c r="D11" s="166"/>
      <c r="E11" s="97">
        <f>G1*E10*K1</f>
        <v>133868.9565</v>
      </c>
      <c r="F11" s="97">
        <f>G1*F10*K1</f>
        <v>136408.476</v>
      </c>
      <c r="G11" s="97">
        <f>G1*G10*K1</f>
        <v>137859.62999999998</v>
      </c>
      <c r="H11" s="97">
        <f>G1*H10*K1</f>
        <v>140036.36099999998</v>
      </c>
      <c r="I11" s="97">
        <f>G1*I10*K1</f>
        <v>142213.092</v>
      </c>
      <c r="J11" s="97">
        <f>G1*J10*K1</f>
        <v>144389.82299999997</v>
      </c>
      <c r="K11" s="97">
        <f>G1*K10*K1</f>
        <v>146566.554</v>
      </c>
      <c r="L11" s="97">
        <f>G1*L10*K1</f>
        <v>148743.28499999997</v>
      </c>
      <c r="M11" s="97">
        <f>G1*M10*K1</f>
        <v>150920.016</v>
      </c>
      <c r="N11" s="97">
        <f>G1*N10*K1</f>
        <v>153096.74699999997</v>
      </c>
      <c r="O11" s="97">
        <f>G1*O10*K1</f>
        <v>155636.2665</v>
      </c>
    </row>
    <row r="12" spans="1:15" ht="12.75">
      <c r="A12" s="153" t="s">
        <v>178</v>
      </c>
      <c r="B12" s="154"/>
      <c r="C12" s="158"/>
      <c r="D12" s="161">
        <v>4</v>
      </c>
      <c r="E12" s="96">
        <v>3.32</v>
      </c>
      <c r="F12" s="96">
        <v>3.36</v>
      </c>
      <c r="G12" s="96">
        <v>3.41</v>
      </c>
      <c r="H12" s="96">
        <v>3.45</v>
      </c>
      <c r="I12" s="96">
        <v>3.49</v>
      </c>
      <c r="J12" s="96">
        <v>3.53</v>
      </c>
      <c r="K12" s="96">
        <v>3.57</v>
      </c>
      <c r="L12" s="96">
        <v>3.61</v>
      </c>
      <c r="M12" s="96">
        <v>3.65</v>
      </c>
      <c r="N12" s="96">
        <v>3.69</v>
      </c>
      <c r="O12" s="96">
        <v>3.73</v>
      </c>
    </row>
    <row r="13" spans="1:15" ht="12.75">
      <c r="A13" s="155"/>
      <c r="B13" s="156"/>
      <c r="C13" s="159"/>
      <c r="D13" s="166"/>
      <c r="E13" s="100" t="s">
        <v>190</v>
      </c>
      <c r="F13" s="97">
        <f>G1*F12*K1</f>
        <v>121896.93599999999</v>
      </c>
      <c r="G13" s="97">
        <f>G1*G12*K1</f>
        <v>123710.87849999999</v>
      </c>
      <c r="H13" s="97">
        <f>G1*H12*K1</f>
        <v>125162.03249999999</v>
      </c>
      <c r="I13" s="97">
        <f>G1*I12*K1</f>
        <v>126613.1865</v>
      </c>
      <c r="J13" s="97">
        <f>G1*J12*K1</f>
        <v>128064.34049999998</v>
      </c>
      <c r="K13" s="97">
        <f>G1*K12*K1</f>
        <v>129515.49449999997</v>
      </c>
      <c r="L13" s="97">
        <f>G1*L12*K1</f>
        <v>130966.64849999998</v>
      </c>
      <c r="M13" s="97">
        <f>M12*G1*K1</f>
        <v>132417.8025</v>
      </c>
      <c r="N13" s="97">
        <f>G1*N12*K1</f>
        <v>133868.9565</v>
      </c>
      <c r="O13" s="97">
        <f>G1*O12*K1</f>
        <v>135320.11049999998</v>
      </c>
    </row>
    <row r="14" spans="1:15" ht="12.75">
      <c r="A14" s="101"/>
      <c r="B14" s="101"/>
      <c r="C14" s="102"/>
      <c r="D14" s="98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4:11" ht="12.75">
      <c r="D15" t="s">
        <v>18</v>
      </c>
      <c r="E15">
        <v>17697</v>
      </c>
      <c r="K15">
        <v>2.73</v>
      </c>
    </row>
    <row r="16" spans="1:15" ht="12.75">
      <c r="A16" s="160" t="s">
        <v>181</v>
      </c>
      <c r="B16" s="161"/>
      <c r="C16" s="148" t="s">
        <v>160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</row>
    <row r="17" spans="1:15" ht="12.75">
      <c r="A17" s="162"/>
      <c r="B17" s="163"/>
      <c r="C17" s="157" t="s">
        <v>161</v>
      </c>
      <c r="D17" s="145" t="s">
        <v>162</v>
      </c>
      <c r="E17" s="148" t="s">
        <v>159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1:15" ht="12.75">
      <c r="A18" s="162"/>
      <c r="B18" s="163"/>
      <c r="C18" s="158"/>
      <c r="D18" s="146"/>
      <c r="E18" s="151" t="s">
        <v>164</v>
      </c>
      <c r="F18" s="151" t="s">
        <v>165</v>
      </c>
      <c r="G18" s="152" t="s">
        <v>170</v>
      </c>
      <c r="H18" s="152" t="s">
        <v>171</v>
      </c>
      <c r="I18" s="152" t="s">
        <v>172</v>
      </c>
      <c r="J18" s="152" t="s">
        <v>173</v>
      </c>
      <c r="K18" s="152" t="s">
        <v>174</v>
      </c>
      <c r="L18" s="151" t="s">
        <v>169</v>
      </c>
      <c r="M18" s="151" t="s">
        <v>168</v>
      </c>
      <c r="N18" s="151" t="s">
        <v>167</v>
      </c>
      <c r="O18" s="151" t="s">
        <v>166</v>
      </c>
    </row>
    <row r="19" spans="1:15" ht="6.75" customHeight="1">
      <c r="A19" s="164"/>
      <c r="B19" s="165"/>
      <c r="C19" s="158"/>
      <c r="D19" s="147"/>
      <c r="E19" s="151"/>
      <c r="F19" s="151"/>
      <c r="G19" s="152"/>
      <c r="H19" s="152"/>
      <c r="I19" s="152"/>
      <c r="J19" s="152"/>
      <c r="K19" s="152"/>
      <c r="L19" s="151"/>
      <c r="M19" s="151"/>
      <c r="N19" s="151"/>
      <c r="O19" s="151"/>
    </row>
    <row r="20" spans="1:15" ht="12.75">
      <c r="A20" s="153" t="s">
        <v>175</v>
      </c>
      <c r="B20" s="154"/>
      <c r="C20" s="157" t="s">
        <v>163</v>
      </c>
      <c r="D20" s="161">
        <v>1</v>
      </c>
      <c r="E20" s="96">
        <v>5.26</v>
      </c>
      <c r="F20" s="96">
        <v>5.32</v>
      </c>
      <c r="G20" s="96">
        <v>5.39</v>
      </c>
      <c r="H20" s="96">
        <v>5.46</v>
      </c>
      <c r="I20" s="96">
        <v>5.53</v>
      </c>
      <c r="J20" s="96">
        <v>5.6</v>
      </c>
      <c r="K20" s="96">
        <v>5.67</v>
      </c>
      <c r="L20" s="96">
        <v>5.75</v>
      </c>
      <c r="M20" s="96">
        <v>5.83</v>
      </c>
      <c r="N20" s="96">
        <v>5.91</v>
      </c>
      <c r="O20" s="96">
        <v>5.99</v>
      </c>
    </row>
    <row r="21" spans="1:15" ht="12.75">
      <c r="A21" s="155"/>
      <c r="B21" s="156"/>
      <c r="C21" s="158"/>
      <c r="D21" s="166"/>
      <c r="E21" s="97">
        <f>E15*E20*K15</f>
        <v>254125.3806</v>
      </c>
      <c r="F21" s="97">
        <f>E15*F20*K15</f>
        <v>257024.1492</v>
      </c>
      <c r="G21" s="97">
        <f>E15*G20*K15</f>
        <v>260406.04589999997</v>
      </c>
      <c r="H21" s="100" t="s">
        <v>192</v>
      </c>
      <c r="I21" s="97">
        <f>E15*I20*K15</f>
        <v>267169.8393</v>
      </c>
      <c r="J21" s="97">
        <f>E15*J20*K15</f>
        <v>270551.736</v>
      </c>
      <c r="K21" s="97">
        <f>E15*K20*K15</f>
        <v>273933.6327</v>
      </c>
      <c r="L21" s="97">
        <f>E15*L20*K15</f>
        <v>277798.6575</v>
      </c>
      <c r="M21" s="97">
        <f>E15*M20*K15</f>
        <v>281663.6823</v>
      </c>
      <c r="N21" s="97">
        <f>E15*N20*K15</f>
        <v>285528.7071</v>
      </c>
      <c r="O21" s="97">
        <f>E15*O20*K15</f>
        <v>289393.7319</v>
      </c>
    </row>
    <row r="22" spans="1:15" ht="12.75">
      <c r="A22" s="153" t="s">
        <v>176</v>
      </c>
      <c r="B22" s="154"/>
      <c r="C22" s="158"/>
      <c r="D22" s="161">
        <v>2</v>
      </c>
      <c r="E22" s="96">
        <v>4.78</v>
      </c>
      <c r="F22" s="96">
        <v>4.85</v>
      </c>
      <c r="G22" s="96">
        <v>4.92</v>
      </c>
      <c r="H22" s="96">
        <v>4.99</v>
      </c>
      <c r="I22" s="96">
        <v>5.06</v>
      </c>
      <c r="J22" s="96">
        <v>5.14</v>
      </c>
      <c r="K22" s="96">
        <v>5.21</v>
      </c>
      <c r="L22" s="96">
        <v>5.29</v>
      </c>
      <c r="M22" s="96">
        <v>5.38</v>
      </c>
      <c r="N22" s="96">
        <v>5.46</v>
      </c>
      <c r="O22" s="96">
        <v>5.54</v>
      </c>
    </row>
    <row r="23" spans="1:15" ht="12.75">
      <c r="A23" s="155"/>
      <c r="B23" s="156"/>
      <c r="C23" s="158"/>
      <c r="D23" s="166"/>
      <c r="E23" s="97">
        <f>E15*E22*K15</f>
        <v>230935.2318</v>
      </c>
      <c r="F23" s="97">
        <f>E15*F22*K15</f>
        <v>234317.1285</v>
      </c>
      <c r="G23" s="97">
        <f>E15*G22*K15</f>
        <v>237699.0252</v>
      </c>
      <c r="H23" s="97">
        <f>E15*H22*K15</f>
        <v>241080.9219</v>
      </c>
      <c r="I23" s="97">
        <f>E15*I22*K15</f>
        <v>244462.81859999997</v>
      </c>
      <c r="J23" s="97">
        <f>E15*J22*K15</f>
        <v>248327.84339999995</v>
      </c>
      <c r="K23" s="97">
        <f>E15*K22*K15</f>
        <v>251709.7401</v>
      </c>
      <c r="L23" s="97">
        <f>E15*L22*K15</f>
        <v>255574.7649</v>
      </c>
      <c r="M23" s="97">
        <f>E15*M22*K15</f>
        <v>259922.9178</v>
      </c>
      <c r="N23" s="97">
        <f>E15*N22*K15</f>
        <v>263787.9426</v>
      </c>
      <c r="O23" s="97">
        <f>E15*O22*K15</f>
        <v>267652.9674</v>
      </c>
    </row>
    <row r="24" spans="1:15" ht="12.75">
      <c r="A24" s="153" t="s">
        <v>177</v>
      </c>
      <c r="B24" s="154"/>
      <c r="C24" s="158"/>
      <c r="D24" s="161">
        <v>3</v>
      </c>
      <c r="E24" s="96">
        <v>4.66</v>
      </c>
      <c r="F24" s="96">
        <v>4.74</v>
      </c>
      <c r="G24" s="96">
        <v>4.81</v>
      </c>
      <c r="H24" s="96">
        <v>4.89</v>
      </c>
      <c r="I24" s="96">
        <v>4.96</v>
      </c>
      <c r="J24" s="96">
        <v>5.04</v>
      </c>
      <c r="K24" s="96">
        <v>5.11</v>
      </c>
      <c r="L24" s="96">
        <v>5.2</v>
      </c>
      <c r="M24" s="96">
        <v>5.29</v>
      </c>
      <c r="N24" s="96">
        <v>5.38</v>
      </c>
      <c r="O24" s="96">
        <v>5.46</v>
      </c>
    </row>
    <row r="25" spans="1:15" ht="12.75">
      <c r="A25" s="155"/>
      <c r="B25" s="156"/>
      <c r="C25" s="158"/>
      <c r="D25" s="166"/>
      <c r="E25" s="97">
        <f>E15*E24*K15</f>
        <v>225137.69460000002</v>
      </c>
      <c r="F25" s="97">
        <f>E15*F24*K15</f>
        <v>229002.7194</v>
      </c>
      <c r="G25" s="97">
        <f>E15*G24*K15</f>
        <v>232384.61609999998</v>
      </c>
      <c r="H25" s="97">
        <f>E15*H24*K15</f>
        <v>236249.64089999997</v>
      </c>
      <c r="I25" s="97">
        <f>E15*I24*K15</f>
        <v>239631.53759999998</v>
      </c>
      <c r="J25" s="97">
        <f>E15*J24*K15</f>
        <v>243496.56240000002</v>
      </c>
      <c r="K25" s="97">
        <f>E15*K24*K15</f>
        <v>246878.45910000004</v>
      </c>
      <c r="L25" s="97">
        <f>E15*L24*K15</f>
        <v>251226.61200000002</v>
      </c>
      <c r="M25" s="97">
        <f>E15*M24*K15</f>
        <v>255574.7649</v>
      </c>
      <c r="N25" s="97">
        <f>E15*N24*K15</f>
        <v>259922.9178</v>
      </c>
      <c r="O25" s="97">
        <f>E15*O24*K15</f>
        <v>263787.9426</v>
      </c>
    </row>
    <row r="26" spans="1:15" ht="12.75">
      <c r="A26" s="153" t="s">
        <v>178</v>
      </c>
      <c r="B26" s="154"/>
      <c r="C26" s="158"/>
      <c r="D26" s="161">
        <v>4</v>
      </c>
      <c r="E26" s="96">
        <v>4.13</v>
      </c>
      <c r="F26" s="96">
        <v>4.17</v>
      </c>
      <c r="G26" s="96">
        <v>4.21</v>
      </c>
      <c r="H26" s="96">
        <v>4.26</v>
      </c>
      <c r="I26" s="96">
        <v>4.3</v>
      </c>
      <c r="J26" s="96">
        <v>4.35</v>
      </c>
      <c r="K26" s="96">
        <v>4.4</v>
      </c>
      <c r="L26" s="96">
        <v>4.51</v>
      </c>
      <c r="M26" s="96">
        <v>4.61</v>
      </c>
      <c r="N26" s="96">
        <v>4.7</v>
      </c>
      <c r="O26" s="96">
        <v>4.77</v>
      </c>
    </row>
    <row r="27" spans="1:15" ht="12.75">
      <c r="A27" s="155"/>
      <c r="B27" s="156"/>
      <c r="C27" s="159"/>
      <c r="D27" s="166"/>
      <c r="E27" s="97">
        <f>E15*E26*K15</f>
        <v>199531.9053</v>
      </c>
      <c r="F27" s="97">
        <f>E15*F26*K15</f>
        <v>201464.41770000002</v>
      </c>
      <c r="G27" s="97">
        <f>E15*G26*K15</f>
        <v>203396.9301</v>
      </c>
      <c r="H27" s="97">
        <f>E15*H26*K15</f>
        <v>205812.5706</v>
      </c>
      <c r="I27" s="97">
        <f>E15*I26*K15</f>
        <v>207745.08299999998</v>
      </c>
      <c r="J27" s="97">
        <f>E15*J26*K15</f>
        <v>210160.7235</v>
      </c>
      <c r="K27" s="97">
        <f>E15*K26*K15</f>
        <v>212576.364</v>
      </c>
      <c r="L27" s="97">
        <f>E15*L26*K15</f>
        <v>217890.7731</v>
      </c>
      <c r="M27" s="97">
        <f>E15*M26*K15</f>
        <v>222722.05410000004</v>
      </c>
      <c r="N27" s="97">
        <f>E15*N26*K15</f>
        <v>227070.20700000002</v>
      </c>
      <c r="O27" s="97">
        <f>E15*O26*K15</f>
        <v>230452.10369999998</v>
      </c>
    </row>
    <row r="29" spans="1:15" ht="12.75">
      <c r="A29" s="160">
        <v>17697</v>
      </c>
      <c r="B29" s="161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</row>
    <row r="30" spans="1:15" ht="12.75">
      <c r="A30" s="162"/>
      <c r="B30" s="163"/>
      <c r="C30" s="157" t="s">
        <v>161</v>
      </c>
      <c r="D30" s="145" t="s">
        <v>162</v>
      </c>
      <c r="E30" s="148" t="s">
        <v>159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50"/>
    </row>
    <row r="31" spans="1:15" ht="12.75">
      <c r="A31" s="162"/>
      <c r="B31" s="163"/>
      <c r="C31" s="158"/>
      <c r="D31" s="146"/>
      <c r="E31" s="151" t="s">
        <v>164</v>
      </c>
      <c r="F31" s="151" t="s">
        <v>165</v>
      </c>
      <c r="G31" s="152" t="s">
        <v>170</v>
      </c>
      <c r="H31" s="152" t="s">
        <v>171</v>
      </c>
      <c r="I31" s="152" t="s">
        <v>172</v>
      </c>
      <c r="J31" s="152" t="s">
        <v>173</v>
      </c>
      <c r="K31" s="152" t="s">
        <v>174</v>
      </c>
      <c r="L31" s="151" t="s">
        <v>169</v>
      </c>
      <c r="M31" s="151" t="s">
        <v>168</v>
      </c>
      <c r="N31" s="151" t="s">
        <v>167</v>
      </c>
      <c r="O31" s="151" t="s">
        <v>166</v>
      </c>
    </row>
    <row r="32" spans="1:15" ht="4.5" customHeight="1">
      <c r="A32" s="164"/>
      <c r="B32" s="165"/>
      <c r="C32" s="158"/>
      <c r="D32" s="147"/>
      <c r="E32" s="151"/>
      <c r="F32" s="151"/>
      <c r="G32" s="152"/>
      <c r="H32" s="152"/>
      <c r="I32" s="152"/>
      <c r="J32" s="152"/>
      <c r="K32" s="152"/>
      <c r="L32" s="151"/>
      <c r="M32" s="151"/>
      <c r="N32" s="151"/>
      <c r="O32" s="151"/>
    </row>
    <row r="33" spans="1:15" ht="12.75">
      <c r="A33" s="167">
        <v>1.45</v>
      </c>
      <c r="B33" s="145"/>
      <c r="C33" s="157" t="s">
        <v>184</v>
      </c>
      <c r="D33" s="161">
        <v>2</v>
      </c>
      <c r="E33" s="96">
        <v>4.1</v>
      </c>
      <c r="F33" s="96">
        <v>4.14</v>
      </c>
      <c r="G33" s="96">
        <v>4.19</v>
      </c>
      <c r="H33" s="96">
        <v>4.23</v>
      </c>
      <c r="I33" s="96">
        <v>4.27</v>
      </c>
      <c r="J33" s="96">
        <v>4.43</v>
      </c>
      <c r="K33" s="96">
        <v>4.46</v>
      </c>
      <c r="L33" s="96">
        <v>4.51</v>
      </c>
      <c r="M33" s="96">
        <v>4.61</v>
      </c>
      <c r="N33" s="96">
        <v>4.71</v>
      </c>
      <c r="O33" s="96">
        <v>4.83</v>
      </c>
    </row>
    <row r="34" spans="1:15" ht="12.75">
      <c r="A34" s="168"/>
      <c r="B34" s="147"/>
      <c r="C34" s="158"/>
      <c r="D34" s="166"/>
      <c r="E34" s="97">
        <f>A29*E33*A33</f>
        <v>105208.665</v>
      </c>
      <c r="F34" s="97">
        <f>A29*F33*A33</f>
        <v>106235.09099999997</v>
      </c>
      <c r="G34" s="97">
        <f>A29*G33*A33</f>
        <v>107518.1235</v>
      </c>
      <c r="H34" s="99" t="s">
        <v>193</v>
      </c>
      <c r="I34" s="97">
        <f>A29*I33*A33</f>
        <v>109570.97549999999</v>
      </c>
      <c r="J34" s="97">
        <f>A29*J33*A33</f>
        <v>113676.67949999998</v>
      </c>
      <c r="K34" s="97">
        <f>A29*K33*A33</f>
        <v>114446.499</v>
      </c>
      <c r="L34" s="97">
        <f>A29*L33*A33</f>
        <v>115729.5315</v>
      </c>
      <c r="M34" s="97">
        <f>A29*M33*A33</f>
        <v>118295.59650000001</v>
      </c>
      <c r="N34" s="97">
        <f>A29*N33*A33</f>
        <v>120861.66149999999</v>
      </c>
      <c r="O34" s="97">
        <f>A29*O33*A33</f>
        <v>123940.9395</v>
      </c>
    </row>
    <row r="35" spans="1:15" ht="12.75">
      <c r="A35" s="153"/>
      <c r="B35" s="154"/>
      <c r="C35" s="158"/>
      <c r="D35" s="161">
        <v>3</v>
      </c>
      <c r="E35" s="96">
        <v>3.31</v>
      </c>
      <c r="F35" s="96">
        <v>3.35</v>
      </c>
      <c r="G35" s="96">
        <v>3.39</v>
      </c>
      <c r="H35" s="96">
        <v>3.43</v>
      </c>
      <c r="I35" s="96">
        <v>3.46</v>
      </c>
      <c r="J35" s="96">
        <v>3.5</v>
      </c>
      <c r="K35" s="96">
        <v>3.54</v>
      </c>
      <c r="L35" s="96">
        <v>3.57</v>
      </c>
      <c r="M35" s="96">
        <v>3.61</v>
      </c>
      <c r="N35" s="96">
        <v>3.65</v>
      </c>
      <c r="O35" s="96">
        <v>3.68</v>
      </c>
    </row>
    <row r="36" spans="1:15" ht="12.75">
      <c r="A36" s="155"/>
      <c r="B36" s="156"/>
      <c r="C36" s="159"/>
      <c r="D36" s="166"/>
      <c r="E36" s="97">
        <f>A29*E35*A33</f>
        <v>84936.7515</v>
      </c>
      <c r="F36" s="97">
        <f>A29*F35*A33</f>
        <v>85963.1775</v>
      </c>
      <c r="G36" s="97">
        <f>A29*G35*A33</f>
        <v>86989.6035</v>
      </c>
      <c r="H36" s="97">
        <f>A29*H35*A33</f>
        <v>88016.0295</v>
      </c>
      <c r="I36" s="97">
        <f>A29*I35*A33</f>
        <v>88785.849</v>
      </c>
      <c r="J36" s="97">
        <f>A29*J35*A33</f>
        <v>89812.275</v>
      </c>
      <c r="K36" s="97">
        <f>A29*K35*A33</f>
        <v>90838.70099999999</v>
      </c>
      <c r="L36" s="97">
        <f>A29*L35*A33</f>
        <v>91608.52049999998</v>
      </c>
      <c r="M36" s="97">
        <f>A29*M35*A33</f>
        <v>92634.94649999999</v>
      </c>
      <c r="N36" s="97">
        <f>A29*N35*A33</f>
        <v>93661.3725</v>
      </c>
      <c r="O36" s="97">
        <f>A29*O35*A33</f>
        <v>94431.19200000001</v>
      </c>
    </row>
    <row r="37" spans="1:15" ht="12.75">
      <c r="A37" s="153"/>
      <c r="B37" s="154"/>
      <c r="C37" s="157" t="s">
        <v>185</v>
      </c>
      <c r="D37" s="161"/>
      <c r="E37" s="96">
        <v>2.94</v>
      </c>
      <c r="F37" s="96">
        <v>2.98</v>
      </c>
      <c r="G37" s="96">
        <v>3.01</v>
      </c>
      <c r="H37" s="96">
        <v>3.04</v>
      </c>
      <c r="I37" s="96">
        <v>3.08</v>
      </c>
      <c r="J37" s="96">
        <v>3.12</v>
      </c>
      <c r="K37" s="96">
        <v>3.16</v>
      </c>
      <c r="L37" s="96">
        <v>3.19</v>
      </c>
      <c r="M37" s="96">
        <v>3.22</v>
      </c>
      <c r="N37" s="96">
        <v>3.25</v>
      </c>
      <c r="O37" s="96">
        <v>3.29</v>
      </c>
    </row>
    <row r="38" spans="1:15" ht="12.75">
      <c r="A38" s="155"/>
      <c r="B38" s="156"/>
      <c r="C38" s="159"/>
      <c r="D38" s="166"/>
      <c r="E38" s="97">
        <f>A29*E37*A33</f>
        <v>75442.311</v>
      </c>
      <c r="F38" s="97">
        <f>A29*F37*A33</f>
        <v>76468.737</v>
      </c>
      <c r="G38" s="97">
        <f>A29*G37*A33</f>
        <v>77238.55649999999</v>
      </c>
      <c r="H38" s="97">
        <f>A29*H37*A33</f>
        <v>78008.37599999999</v>
      </c>
      <c r="I38" s="97">
        <f>A29*I37*A33</f>
        <v>79034.802</v>
      </c>
      <c r="J38" s="97">
        <f>A29*J37*A33</f>
        <v>80061.228</v>
      </c>
      <c r="K38" s="97">
        <f>A29*K37*A33</f>
        <v>81087.65400000001</v>
      </c>
      <c r="L38" s="97">
        <f>A29*L37*A33</f>
        <v>81857.4735</v>
      </c>
      <c r="M38" s="97">
        <f>A29*M37*A33</f>
        <v>82627.293</v>
      </c>
      <c r="N38" s="97">
        <f>A29*N37*A33</f>
        <v>83397.1125</v>
      </c>
      <c r="O38" s="97">
        <f>A29*O37*A33</f>
        <v>84423.5385</v>
      </c>
    </row>
  </sheetData>
  <sheetProtection/>
  <mergeCells count="74">
    <mergeCell ref="A2:B5"/>
    <mergeCell ref="C2:O2"/>
    <mergeCell ref="C3:C5"/>
    <mergeCell ref="D3:D5"/>
    <mergeCell ref="E3:O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B7"/>
    <mergeCell ref="C6:C13"/>
    <mergeCell ref="D6:D7"/>
    <mergeCell ref="A8:B9"/>
    <mergeCell ref="D8:D9"/>
    <mergeCell ref="A10:B11"/>
    <mergeCell ref="D10:D11"/>
    <mergeCell ref="A12:B13"/>
    <mergeCell ref="D12:D13"/>
    <mergeCell ref="A16:B19"/>
    <mergeCell ref="C16:O16"/>
    <mergeCell ref="C17:C19"/>
    <mergeCell ref="D17:D19"/>
    <mergeCell ref="E17:O17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B21"/>
    <mergeCell ref="C20:C27"/>
    <mergeCell ref="D20:D21"/>
    <mergeCell ref="A22:B23"/>
    <mergeCell ref="D22:D23"/>
    <mergeCell ref="A24:B25"/>
    <mergeCell ref="D24:D25"/>
    <mergeCell ref="A26:B27"/>
    <mergeCell ref="D26:D27"/>
    <mergeCell ref="A29:B32"/>
    <mergeCell ref="C29:O29"/>
    <mergeCell ref="C30:C32"/>
    <mergeCell ref="D30:D32"/>
    <mergeCell ref="E30:O30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33:B34"/>
    <mergeCell ref="C33:C36"/>
    <mergeCell ref="D33:D34"/>
    <mergeCell ref="A35:B36"/>
    <mergeCell ref="D35:D36"/>
    <mergeCell ref="A37:B38"/>
    <mergeCell ref="C37:C38"/>
    <mergeCell ref="D37:D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8">
      <selection activeCell="A1" sqref="A1:O38"/>
    </sheetView>
  </sheetViews>
  <sheetFormatPr defaultColWidth="9.00390625" defaultRowHeight="12.75"/>
  <cols>
    <col min="2" max="2" width="6.375" style="0" customWidth="1"/>
    <col min="3" max="3" width="6.875" style="0" customWidth="1"/>
    <col min="4" max="4" width="8.125" style="0" customWidth="1"/>
  </cols>
  <sheetData>
    <row r="1" spans="6:11" ht="12.75">
      <c r="F1" t="s">
        <v>18</v>
      </c>
      <c r="G1">
        <v>17697</v>
      </c>
      <c r="K1">
        <v>2.34</v>
      </c>
    </row>
    <row r="2" spans="1:15" ht="12.75">
      <c r="A2" s="160" t="s">
        <v>179</v>
      </c>
      <c r="B2" s="161"/>
      <c r="C2" s="148" t="s">
        <v>160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ht="12.75">
      <c r="A3" s="162"/>
      <c r="B3" s="163"/>
      <c r="C3" s="157" t="s">
        <v>161</v>
      </c>
      <c r="D3" s="145" t="s">
        <v>162</v>
      </c>
      <c r="E3" s="148" t="s">
        <v>159</v>
      </c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ht="12.75">
      <c r="A4" s="162"/>
      <c r="B4" s="163"/>
      <c r="C4" s="158"/>
      <c r="D4" s="146"/>
      <c r="E4" s="151" t="s">
        <v>164</v>
      </c>
      <c r="F4" s="151" t="s">
        <v>165</v>
      </c>
      <c r="G4" s="152" t="s">
        <v>170</v>
      </c>
      <c r="H4" s="152" t="s">
        <v>171</v>
      </c>
      <c r="I4" s="152" t="s">
        <v>172</v>
      </c>
      <c r="J4" s="152" t="s">
        <v>173</v>
      </c>
      <c r="K4" s="152" t="s">
        <v>174</v>
      </c>
      <c r="L4" s="151" t="s">
        <v>169</v>
      </c>
      <c r="M4" s="151" t="s">
        <v>168</v>
      </c>
      <c r="N4" s="151" t="s">
        <v>167</v>
      </c>
      <c r="O4" s="151" t="s">
        <v>166</v>
      </c>
    </row>
    <row r="5" spans="1:15" ht="8.25" customHeight="1">
      <c r="A5" s="164"/>
      <c r="B5" s="165"/>
      <c r="C5" s="158"/>
      <c r="D5" s="147"/>
      <c r="E5" s="151"/>
      <c r="F5" s="151"/>
      <c r="G5" s="152"/>
      <c r="H5" s="152"/>
      <c r="I5" s="152"/>
      <c r="J5" s="152"/>
      <c r="K5" s="152"/>
      <c r="L5" s="151"/>
      <c r="M5" s="151"/>
      <c r="N5" s="151"/>
      <c r="O5" s="151"/>
    </row>
    <row r="6" spans="1:15" ht="12.75">
      <c r="A6" s="153" t="s">
        <v>175</v>
      </c>
      <c r="B6" s="154"/>
      <c r="C6" s="157" t="s">
        <v>182</v>
      </c>
      <c r="D6" s="161">
        <v>1</v>
      </c>
      <c r="E6" s="96">
        <v>3.96</v>
      </c>
      <c r="F6" s="96">
        <v>4.01</v>
      </c>
      <c r="G6" s="96">
        <v>4.06</v>
      </c>
      <c r="H6" s="96">
        <v>4.1</v>
      </c>
      <c r="I6" s="96">
        <v>4.16</v>
      </c>
      <c r="J6" s="96">
        <v>4.22</v>
      </c>
      <c r="K6" s="96">
        <v>4.28</v>
      </c>
      <c r="L6" s="96">
        <v>4.34</v>
      </c>
      <c r="M6" s="96">
        <v>4.4</v>
      </c>
      <c r="N6" s="96">
        <v>4.46</v>
      </c>
      <c r="O6" s="96">
        <v>4.53</v>
      </c>
    </row>
    <row r="7" spans="1:15" ht="12.75">
      <c r="A7" s="155"/>
      <c r="B7" s="156"/>
      <c r="C7" s="158"/>
      <c r="D7" s="166"/>
      <c r="E7" s="97">
        <f>G1*E6*K1</f>
        <v>163987.4808</v>
      </c>
      <c r="F7" s="97">
        <f>G1*F6*K1</f>
        <v>166058.0298</v>
      </c>
      <c r="G7" s="97">
        <f>G1*G6*K1</f>
        <v>168128.57879999996</v>
      </c>
      <c r="H7" s="100" t="s">
        <v>194</v>
      </c>
      <c r="I7" s="97">
        <f>G1*I6*K1</f>
        <v>172269.6768</v>
      </c>
      <c r="J7" s="97">
        <f>G1*J6*K1</f>
        <v>174754.3356</v>
      </c>
      <c r="K7" s="97">
        <f>G1*K6*K1</f>
        <v>177238.9944</v>
      </c>
      <c r="L7" s="97">
        <f>G1*L6*K1</f>
        <v>179723.65319999997</v>
      </c>
      <c r="M7" s="97">
        <f>G1*M6*K1</f>
        <v>182208.312</v>
      </c>
      <c r="N7" s="97">
        <f>G1*N6*K1</f>
        <v>184692.97079999998</v>
      </c>
      <c r="O7" s="97">
        <f>G1*O6*K1</f>
        <v>187591.7394</v>
      </c>
    </row>
    <row r="8" spans="1:15" ht="12.75">
      <c r="A8" s="153" t="s">
        <v>176</v>
      </c>
      <c r="B8" s="154"/>
      <c r="C8" s="158"/>
      <c r="D8" s="161">
        <v>2</v>
      </c>
      <c r="E8" s="96">
        <v>3.75</v>
      </c>
      <c r="F8" s="96">
        <v>3.81</v>
      </c>
      <c r="G8" s="96">
        <v>3.88</v>
      </c>
      <c r="H8" s="96">
        <v>3.94</v>
      </c>
      <c r="I8" s="96">
        <v>3.99</v>
      </c>
      <c r="J8" s="96">
        <v>4.06</v>
      </c>
      <c r="K8" s="96">
        <v>4.12</v>
      </c>
      <c r="L8" s="96">
        <v>4.19</v>
      </c>
      <c r="M8" s="96">
        <v>4.26</v>
      </c>
      <c r="N8" s="96">
        <v>4.34</v>
      </c>
      <c r="O8" s="96">
        <v>4.41</v>
      </c>
    </row>
    <row r="9" spans="1:15" ht="12.75">
      <c r="A9" s="155"/>
      <c r="B9" s="156"/>
      <c r="C9" s="158"/>
      <c r="D9" s="166"/>
      <c r="E9" s="97">
        <f>G1*E8*K1</f>
        <v>155291.175</v>
      </c>
      <c r="F9" s="97">
        <f>G1*F8*K1</f>
        <v>157775.8338</v>
      </c>
      <c r="G9" s="97">
        <f>G1*G8*K1</f>
        <v>160674.6024</v>
      </c>
      <c r="H9" s="97">
        <f>G1*H8*K1</f>
        <v>163159.26119999998</v>
      </c>
      <c r="I9" s="97">
        <f>G1*I8*K1</f>
        <v>165229.81019999998</v>
      </c>
      <c r="J9" s="97">
        <f>G1*J8*K1</f>
        <v>168128.57879999996</v>
      </c>
      <c r="K9" s="97">
        <f>G1*K8*K1</f>
        <v>170613.2376</v>
      </c>
      <c r="L9" s="97">
        <f>G1*L8*K1</f>
        <v>173512.0062</v>
      </c>
      <c r="M9" s="97">
        <f>G1*M8*K1</f>
        <v>176410.77479999998</v>
      </c>
      <c r="N9" s="97">
        <f>G1*N8*K1</f>
        <v>179723.65319999997</v>
      </c>
      <c r="O9" s="97">
        <f>G1*O8*K1</f>
        <v>182622.4218</v>
      </c>
    </row>
    <row r="10" spans="1:15" ht="12.75">
      <c r="A10" s="153" t="s">
        <v>177</v>
      </c>
      <c r="B10" s="154"/>
      <c r="C10" s="158"/>
      <c r="D10" s="161">
        <v>3</v>
      </c>
      <c r="E10" s="96">
        <v>3.69</v>
      </c>
      <c r="F10" s="96">
        <v>3.76</v>
      </c>
      <c r="G10" s="96">
        <v>3.8</v>
      </c>
      <c r="H10" s="96">
        <v>3.86</v>
      </c>
      <c r="I10" s="96">
        <v>3.92</v>
      </c>
      <c r="J10" s="96">
        <v>3.98</v>
      </c>
      <c r="K10" s="96">
        <v>4.04</v>
      </c>
      <c r="L10" s="96">
        <v>4.1</v>
      </c>
      <c r="M10" s="96">
        <v>4.16</v>
      </c>
      <c r="N10" s="96">
        <v>4.22</v>
      </c>
      <c r="O10" s="96">
        <v>4.29</v>
      </c>
    </row>
    <row r="11" spans="1:15" ht="12.75">
      <c r="A11" s="155"/>
      <c r="B11" s="156"/>
      <c r="C11" s="158"/>
      <c r="D11" s="166"/>
      <c r="E11" s="97">
        <f>G1*E10*K1</f>
        <v>152806.51619999998</v>
      </c>
      <c r="F11" s="97">
        <f>G1*F10*K1</f>
        <v>155705.2848</v>
      </c>
      <c r="G11" s="97">
        <f>G1*G10*K1</f>
        <v>157361.72399999996</v>
      </c>
      <c r="H11" s="97">
        <f>G1*H10*K1</f>
        <v>159846.3828</v>
      </c>
      <c r="I11" s="97">
        <f>G1*I10*K1</f>
        <v>162331.0416</v>
      </c>
      <c r="J11" s="97">
        <f>G1*J10*K1</f>
        <v>164815.70039999997</v>
      </c>
      <c r="K11" s="97">
        <f>G1*K10*K1</f>
        <v>167300.3592</v>
      </c>
      <c r="L11" s="97">
        <f>G1*L10*K1</f>
        <v>169785.01799999998</v>
      </c>
      <c r="M11" s="97">
        <f>G1*M10*K1</f>
        <v>172269.6768</v>
      </c>
      <c r="N11" s="97">
        <f>G1*N10*K1</f>
        <v>174754.3356</v>
      </c>
      <c r="O11" s="97">
        <f>G1*O10*K1</f>
        <v>177653.1042</v>
      </c>
    </row>
    <row r="12" spans="1:15" ht="12.75">
      <c r="A12" s="153" t="s">
        <v>178</v>
      </c>
      <c r="B12" s="154"/>
      <c r="C12" s="158"/>
      <c r="D12" s="161">
        <v>4</v>
      </c>
      <c r="E12" s="96">
        <v>3.32</v>
      </c>
      <c r="F12" s="96">
        <v>3.36</v>
      </c>
      <c r="G12" s="96">
        <v>3.41</v>
      </c>
      <c r="H12" s="96">
        <v>3.45</v>
      </c>
      <c r="I12" s="96">
        <v>3.49</v>
      </c>
      <c r="J12" s="96">
        <v>3.53</v>
      </c>
      <c r="K12" s="96">
        <v>3.57</v>
      </c>
      <c r="L12" s="96">
        <v>3.61</v>
      </c>
      <c r="M12" s="96">
        <v>3.65</v>
      </c>
      <c r="N12" s="96">
        <v>3.69</v>
      </c>
      <c r="O12" s="96">
        <v>3.73</v>
      </c>
    </row>
    <row r="13" spans="1:15" ht="12.75">
      <c r="A13" s="155"/>
      <c r="B13" s="156"/>
      <c r="C13" s="159"/>
      <c r="D13" s="166"/>
      <c r="E13" s="97">
        <f>G1*E12*K1</f>
        <v>137484.45359999998</v>
      </c>
      <c r="F13" s="97">
        <f>G1*F12*K1</f>
        <v>139140.8928</v>
      </c>
      <c r="G13" s="97">
        <f>G1*G12*K1</f>
        <v>141211.4418</v>
      </c>
      <c r="H13" s="97">
        <f>G1*H12*K1</f>
        <v>142867.881</v>
      </c>
      <c r="I13" s="97">
        <f>G1*I12*K1</f>
        <v>144524.32020000002</v>
      </c>
      <c r="J13" s="97">
        <f>G1*J12*K1</f>
        <v>146180.75939999998</v>
      </c>
      <c r="K13" s="97">
        <f>G1*K12*K1</f>
        <v>147837.19859999997</v>
      </c>
      <c r="L13" s="97">
        <f>G1*L12*K1</f>
        <v>149493.6378</v>
      </c>
      <c r="M13" s="97">
        <f>M12*G1*K1</f>
        <v>151150.077</v>
      </c>
      <c r="N13" s="97">
        <f>G1*N12*K1</f>
        <v>152806.51619999998</v>
      </c>
      <c r="O13" s="97">
        <f>G1*O12*K1</f>
        <v>154462.95539999998</v>
      </c>
    </row>
    <row r="14" spans="1:15" ht="12.75">
      <c r="A14" s="101"/>
      <c r="B14" s="101"/>
      <c r="C14" s="102"/>
      <c r="D14" s="98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4:11" ht="12.75">
      <c r="D15" t="s">
        <v>18</v>
      </c>
      <c r="E15">
        <v>17697</v>
      </c>
      <c r="K15">
        <v>3.42</v>
      </c>
    </row>
    <row r="16" spans="1:15" ht="12.75">
      <c r="A16" s="160" t="s">
        <v>181</v>
      </c>
      <c r="B16" s="161"/>
      <c r="C16" s="148" t="s">
        <v>160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</row>
    <row r="17" spans="1:15" ht="12.75">
      <c r="A17" s="162"/>
      <c r="B17" s="163"/>
      <c r="C17" s="157" t="s">
        <v>161</v>
      </c>
      <c r="D17" s="145" t="s">
        <v>162</v>
      </c>
      <c r="E17" s="148" t="s">
        <v>159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1:15" ht="12.75">
      <c r="A18" s="162"/>
      <c r="B18" s="163"/>
      <c r="C18" s="158"/>
      <c r="D18" s="146"/>
      <c r="E18" s="151" t="s">
        <v>164</v>
      </c>
      <c r="F18" s="151" t="s">
        <v>165</v>
      </c>
      <c r="G18" s="152" t="s">
        <v>170</v>
      </c>
      <c r="H18" s="152" t="s">
        <v>171</v>
      </c>
      <c r="I18" s="152" t="s">
        <v>172</v>
      </c>
      <c r="J18" s="152" t="s">
        <v>173</v>
      </c>
      <c r="K18" s="152" t="s">
        <v>174</v>
      </c>
      <c r="L18" s="151" t="s">
        <v>169</v>
      </c>
      <c r="M18" s="151" t="s">
        <v>168</v>
      </c>
      <c r="N18" s="151" t="s">
        <v>167</v>
      </c>
      <c r="O18" s="151" t="s">
        <v>166</v>
      </c>
    </row>
    <row r="19" spans="1:15" ht="6" customHeight="1">
      <c r="A19" s="164"/>
      <c r="B19" s="165"/>
      <c r="C19" s="158"/>
      <c r="D19" s="147"/>
      <c r="E19" s="151"/>
      <c r="F19" s="151"/>
      <c r="G19" s="152"/>
      <c r="H19" s="152"/>
      <c r="I19" s="152"/>
      <c r="J19" s="152"/>
      <c r="K19" s="152"/>
      <c r="L19" s="151"/>
      <c r="M19" s="151"/>
      <c r="N19" s="151"/>
      <c r="O19" s="151"/>
    </row>
    <row r="20" spans="1:15" ht="12.75">
      <c r="A20" s="153" t="s">
        <v>175</v>
      </c>
      <c r="B20" s="154"/>
      <c r="C20" s="157" t="s">
        <v>163</v>
      </c>
      <c r="D20" s="161">
        <v>1</v>
      </c>
      <c r="E20" s="96">
        <v>5.26</v>
      </c>
      <c r="F20" s="96">
        <v>5.32</v>
      </c>
      <c r="G20" s="96">
        <v>5.39</v>
      </c>
      <c r="H20" s="96">
        <v>5.46</v>
      </c>
      <c r="I20" s="96">
        <v>5.53</v>
      </c>
      <c r="J20" s="96">
        <v>5.6</v>
      </c>
      <c r="K20" s="96">
        <v>5.67</v>
      </c>
      <c r="L20" s="96">
        <v>5.75</v>
      </c>
      <c r="M20" s="96">
        <v>5.83</v>
      </c>
      <c r="N20" s="96">
        <v>5.91</v>
      </c>
      <c r="O20" s="96">
        <v>5.99</v>
      </c>
    </row>
    <row r="21" spans="1:15" ht="12.75">
      <c r="A21" s="155"/>
      <c r="B21" s="156"/>
      <c r="C21" s="158"/>
      <c r="D21" s="166"/>
      <c r="E21" s="97">
        <f>E15*E20*K15</f>
        <v>318354.8724</v>
      </c>
      <c r="F21" s="97">
        <f>E15*F20*K15</f>
        <v>321986.2968</v>
      </c>
      <c r="G21" s="97">
        <f>E15*G20*K15</f>
        <v>326222.95859999995</v>
      </c>
      <c r="H21" s="100" t="s">
        <v>195</v>
      </c>
      <c r="I21" s="97">
        <f>E15*I20*K15</f>
        <v>334696.2822</v>
      </c>
      <c r="J21" s="97">
        <f>E15*J20*K15</f>
        <v>338932.94399999996</v>
      </c>
      <c r="K21" s="97">
        <f>E15*K20*K15</f>
        <v>343169.6058</v>
      </c>
      <c r="L21" s="97">
        <f>E15*L20*K15</f>
        <v>348011.505</v>
      </c>
      <c r="M21" s="97">
        <f>E15*M20*K15</f>
        <v>352853.4042</v>
      </c>
      <c r="N21" s="97">
        <f>E15*N20*K15</f>
        <v>357695.30340000003</v>
      </c>
      <c r="O21" s="97">
        <f>E15*O20*K15</f>
        <v>362537.20259999996</v>
      </c>
    </row>
    <row r="22" spans="1:15" ht="12.75">
      <c r="A22" s="153" t="s">
        <v>176</v>
      </c>
      <c r="B22" s="154"/>
      <c r="C22" s="158"/>
      <c r="D22" s="161">
        <v>2</v>
      </c>
      <c r="E22" s="96">
        <v>4.78</v>
      </c>
      <c r="F22" s="96">
        <v>4.85</v>
      </c>
      <c r="G22" s="96">
        <v>4.92</v>
      </c>
      <c r="H22" s="96">
        <v>4.99</v>
      </c>
      <c r="I22" s="96">
        <v>5.06</v>
      </c>
      <c r="J22" s="96">
        <v>5.14</v>
      </c>
      <c r="K22" s="96">
        <v>5.21</v>
      </c>
      <c r="L22" s="96">
        <v>5.29</v>
      </c>
      <c r="M22" s="96">
        <v>5.38</v>
      </c>
      <c r="N22" s="96">
        <v>5.46</v>
      </c>
      <c r="O22" s="96">
        <v>5.54</v>
      </c>
    </row>
    <row r="23" spans="1:15" ht="12.75">
      <c r="A23" s="155"/>
      <c r="B23" s="156"/>
      <c r="C23" s="158"/>
      <c r="D23" s="166"/>
      <c r="E23" s="97">
        <f>E15*E22*K15</f>
        <v>289303.4772</v>
      </c>
      <c r="F23" s="97">
        <f>E15*F22*K15</f>
        <v>293540.13899999997</v>
      </c>
      <c r="G23" s="97">
        <f>E15*G22*K15</f>
        <v>297776.8008</v>
      </c>
      <c r="H23" s="97">
        <f>E15*H22*K15</f>
        <v>302013.46259999997</v>
      </c>
      <c r="I23" s="97">
        <f>E15*I22*K15</f>
        <v>306250.1244</v>
      </c>
      <c r="J23" s="97">
        <f>E15*J22*K15</f>
        <v>311092.02359999996</v>
      </c>
      <c r="K23" s="97">
        <f>E15*K22*K15</f>
        <v>315328.68539999996</v>
      </c>
      <c r="L23" s="97">
        <f>E15*L22*K15</f>
        <v>320170.5846</v>
      </c>
      <c r="M23" s="97">
        <f>E15*M22*K15</f>
        <v>325617.72119999997</v>
      </c>
      <c r="N23" s="97">
        <f>E15*N22*K15</f>
        <v>330459.62039999996</v>
      </c>
      <c r="O23" s="97">
        <f>E15*O22*K15</f>
        <v>335301.5196</v>
      </c>
    </row>
    <row r="24" spans="1:15" ht="12.75">
      <c r="A24" s="153" t="s">
        <v>177</v>
      </c>
      <c r="B24" s="154"/>
      <c r="C24" s="158"/>
      <c r="D24" s="161">
        <v>3</v>
      </c>
      <c r="E24" s="96">
        <v>4.66</v>
      </c>
      <c r="F24" s="96">
        <v>4.74</v>
      </c>
      <c r="G24" s="96">
        <v>4.81</v>
      </c>
      <c r="H24" s="96">
        <v>4.89</v>
      </c>
      <c r="I24" s="96">
        <v>4.96</v>
      </c>
      <c r="J24" s="96">
        <v>5.04</v>
      </c>
      <c r="K24" s="96">
        <v>5.11</v>
      </c>
      <c r="L24" s="96">
        <v>5.2</v>
      </c>
      <c r="M24" s="96">
        <v>5.29</v>
      </c>
      <c r="N24" s="96">
        <v>5.38</v>
      </c>
      <c r="O24" s="96">
        <v>5.46</v>
      </c>
    </row>
    <row r="25" spans="1:15" ht="12.75">
      <c r="A25" s="155"/>
      <c r="B25" s="156"/>
      <c r="C25" s="158"/>
      <c r="D25" s="166"/>
      <c r="E25" s="97">
        <f>E15*E24*K15</f>
        <v>282040.6284</v>
      </c>
      <c r="F25" s="97">
        <f>E15*F24*K15</f>
        <v>286882.5276</v>
      </c>
      <c r="G25" s="97">
        <f>E15*G24*K15</f>
        <v>291119.1894</v>
      </c>
      <c r="H25" s="97">
        <f>E15*H24*K15</f>
        <v>295961.08859999996</v>
      </c>
      <c r="I25" s="97">
        <f>E15*I24*K15</f>
        <v>300197.75039999996</v>
      </c>
      <c r="J25" s="97">
        <f>E15*J24*K15</f>
        <v>305039.6496</v>
      </c>
      <c r="K25" s="97">
        <f>E15*K24*K15</f>
        <v>309276.31140000006</v>
      </c>
      <c r="L25" s="97">
        <f>E15*L24*K15</f>
        <v>314723.44800000003</v>
      </c>
      <c r="M25" s="97">
        <f>E15*M24*K15</f>
        <v>320170.5846</v>
      </c>
      <c r="N25" s="97">
        <f>E15*N24*K15</f>
        <v>325617.72119999997</v>
      </c>
      <c r="O25" s="97">
        <f>E15*O24*K15</f>
        <v>330459.62039999996</v>
      </c>
    </row>
    <row r="26" spans="1:15" ht="12.75">
      <c r="A26" s="153" t="s">
        <v>178</v>
      </c>
      <c r="B26" s="154"/>
      <c r="C26" s="158"/>
      <c r="D26" s="161">
        <v>4</v>
      </c>
      <c r="E26" s="96">
        <v>4.13</v>
      </c>
      <c r="F26" s="96">
        <v>4.17</v>
      </c>
      <c r="G26" s="96">
        <v>4.21</v>
      </c>
      <c r="H26" s="96">
        <v>4.26</v>
      </c>
      <c r="I26" s="96">
        <v>4.3</v>
      </c>
      <c r="J26" s="96">
        <v>4.35</v>
      </c>
      <c r="K26" s="96">
        <v>4.4</v>
      </c>
      <c r="L26" s="96">
        <v>4.51</v>
      </c>
      <c r="M26" s="96">
        <v>4.61</v>
      </c>
      <c r="N26" s="96">
        <v>4.7</v>
      </c>
      <c r="O26" s="96">
        <v>4.77</v>
      </c>
    </row>
    <row r="27" spans="1:15" ht="12.75">
      <c r="A27" s="155"/>
      <c r="B27" s="156"/>
      <c r="C27" s="159"/>
      <c r="D27" s="166"/>
      <c r="E27" s="97">
        <f>E15*E26*K15</f>
        <v>249963.04619999998</v>
      </c>
      <c r="F27" s="97">
        <f>E15*F26*K15</f>
        <v>252383.9958</v>
      </c>
      <c r="G27" s="97">
        <f>E15*G26*K15</f>
        <v>254804.94539999997</v>
      </c>
      <c r="H27" s="97">
        <f>E15*H26*K15</f>
        <v>257831.1324</v>
      </c>
      <c r="I27" s="97">
        <f>E15*I26*K15</f>
        <v>260252.08199999997</v>
      </c>
      <c r="J27" s="97">
        <f>E15*J26*K15</f>
        <v>263278.269</v>
      </c>
      <c r="K27" s="97">
        <f>E15*K26*K15</f>
        <v>266304.456</v>
      </c>
      <c r="L27" s="97">
        <f>E15*L26*K15</f>
        <v>272962.0674</v>
      </c>
      <c r="M27" s="97">
        <f>E15*M26*K15</f>
        <v>279014.4414</v>
      </c>
      <c r="N27" s="97">
        <f>E15*N26*K15</f>
        <v>284461.57800000004</v>
      </c>
      <c r="O27" s="97">
        <f>E15*O26*K15</f>
        <v>288698.2398</v>
      </c>
    </row>
    <row r="29" spans="1:15" ht="12.75">
      <c r="A29" s="160">
        <v>17697</v>
      </c>
      <c r="B29" s="161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</row>
    <row r="30" spans="1:15" ht="12.75">
      <c r="A30" s="162"/>
      <c r="B30" s="163"/>
      <c r="C30" s="157" t="s">
        <v>161</v>
      </c>
      <c r="D30" s="145" t="s">
        <v>162</v>
      </c>
      <c r="E30" s="148" t="s">
        <v>159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50"/>
    </row>
    <row r="31" spans="1:15" ht="12.75">
      <c r="A31" s="162"/>
      <c r="B31" s="163"/>
      <c r="C31" s="158"/>
      <c r="D31" s="146"/>
      <c r="E31" s="151" t="s">
        <v>164</v>
      </c>
      <c r="F31" s="151" t="s">
        <v>165</v>
      </c>
      <c r="G31" s="152" t="s">
        <v>170</v>
      </c>
      <c r="H31" s="152" t="s">
        <v>171</v>
      </c>
      <c r="I31" s="152" t="s">
        <v>172</v>
      </c>
      <c r="J31" s="152" t="s">
        <v>173</v>
      </c>
      <c r="K31" s="152" t="s">
        <v>174</v>
      </c>
      <c r="L31" s="151" t="s">
        <v>169</v>
      </c>
      <c r="M31" s="151" t="s">
        <v>168</v>
      </c>
      <c r="N31" s="151" t="s">
        <v>167</v>
      </c>
      <c r="O31" s="151" t="s">
        <v>166</v>
      </c>
    </row>
    <row r="32" spans="1:15" ht="9" customHeight="1">
      <c r="A32" s="164"/>
      <c r="B32" s="165"/>
      <c r="C32" s="158"/>
      <c r="D32" s="147"/>
      <c r="E32" s="151"/>
      <c r="F32" s="151"/>
      <c r="G32" s="152"/>
      <c r="H32" s="152"/>
      <c r="I32" s="152"/>
      <c r="J32" s="152"/>
      <c r="K32" s="152"/>
      <c r="L32" s="151"/>
      <c r="M32" s="151"/>
      <c r="N32" s="151"/>
      <c r="O32" s="151"/>
    </row>
    <row r="33" spans="1:15" ht="12.75">
      <c r="A33" s="167">
        <v>1.45</v>
      </c>
      <c r="B33" s="145"/>
      <c r="C33" s="157" t="s">
        <v>184</v>
      </c>
      <c r="D33" s="161">
        <v>2</v>
      </c>
      <c r="E33" s="96">
        <v>4.1</v>
      </c>
      <c r="F33" s="96">
        <v>4.14</v>
      </c>
      <c r="G33" s="96">
        <v>4.19</v>
      </c>
      <c r="H33" s="96">
        <v>4.23</v>
      </c>
      <c r="I33" s="96">
        <v>4.27</v>
      </c>
      <c r="J33" s="96">
        <v>4.43</v>
      </c>
      <c r="K33" s="96">
        <v>4.46</v>
      </c>
      <c r="L33" s="96">
        <v>4.51</v>
      </c>
      <c r="M33" s="96">
        <v>4.61</v>
      </c>
      <c r="N33" s="96">
        <v>4.71</v>
      </c>
      <c r="O33" s="96">
        <v>4.83</v>
      </c>
    </row>
    <row r="34" spans="1:15" ht="12.75">
      <c r="A34" s="168"/>
      <c r="B34" s="147"/>
      <c r="C34" s="158"/>
      <c r="D34" s="166"/>
      <c r="E34" s="97">
        <f>A29*E33*A33</f>
        <v>105208.665</v>
      </c>
      <c r="F34" s="97">
        <f>A29*F33*A33</f>
        <v>106235.09099999997</v>
      </c>
      <c r="G34" s="97">
        <f>A29*G33*A33</f>
        <v>107518.1235</v>
      </c>
      <c r="H34" s="99" t="s">
        <v>193</v>
      </c>
      <c r="I34" s="97">
        <f>A29*I33*A33</f>
        <v>109570.97549999999</v>
      </c>
      <c r="J34" s="97">
        <f>A29*J33*A33</f>
        <v>113676.67949999998</v>
      </c>
      <c r="K34" s="97">
        <f>A29*K33*A33</f>
        <v>114446.499</v>
      </c>
      <c r="L34" s="97">
        <f>A29*L33*A33</f>
        <v>115729.5315</v>
      </c>
      <c r="M34" s="97">
        <f>A29*M33*A33</f>
        <v>118295.59650000001</v>
      </c>
      <c r="N34" s="97">
        <f>A29*N33*A33</f>
        <v>120861.66149999999</v>
      </c>
      <c r="O34" s="97">
        <f>A29*O33*A33</f>
        <v>123940.9395</v>
      </c>
    </row>
    <row r="35" spans="1:15" ht="12.75">
      <c r="A35" s="153"/>
      <c r="B35" s="154"/>
      <c r="C35" s="158"/>
      <c r="D35" s="161">
        <v>3</v>
      </c>
      <c r="E35" s="96">
        <v>3.31</v>
      </c>
      <c r="F35" s="96">
        <v>3.35</v>
      </c>
      <c r="G35" s="96">
        <v>3.39</v>
      </c>
      <c r="H35" s="96">
        <v>3.43</v>
      </c>
      <c r="I35" s="96">
        <v>3.46</v>
      </c>
      <c r="J35" s="96">
        <v>3.5</v>
      </c>
      <c r="K35" s="96">
        <v>3.54</v>
      </c>
      <c r="L35" s="96">
        <v>3.57</v>
      </c>
      <c r="M35" s="96">
        <v>3.61</v>
      </c>
      <c r="N35" s="96">
        <v>3.65</v>
      </c>
      <c r="O35" s="96">
        <v>3.68</v>
      </c>
    </row>
    <row r="36" spans="1:15" ht="12.75">
      <c r="A36" s="155"/>
      <c r="B36" s="156"/>
      <c r="C36" s="159"/>
      <c r="D36" s="166"/>
      <c r="E36" s="97">
        <f>A29*E35*A33</f>
        <v>84936.7515</v>
      </c>
      <c r="F36" s="97">
        <f>A29*F35*A33</f>
        <v>85963.1775</v>
      </c>
      <c r="G36" s="97">
        <f>A29*G35*A33</f>
        <v>86989.6035</v>
      </c>
      <c r="H36" s="97">
        <f>A29*H35*A33</f>
        <v>88016.0295</v>
      </c>
      <c r="I36" s="97">
        <f>A29*I35*A33</f>
        <v>88785.849</v>
      </c>
      <c r="J36" s="97">
        <f>A29*J35*A33</f>
        <v>89812.275</v>
      </c>
      <c r="K36" s="97">
        <f>A29*K35*A33</f>
        <v>90838.70099999999</v>
      </c>
      <c r="L36" s="97">
        <f>A29*L35*A33</f>
        <v>91608.52049999998</v>
      </c>
      <c r="M36" s="97">
        <f>A29*M35*A33</f>
        <v>92634.94649999999</v>
      </c>
      <c r="N36" s="97">
        <f>A29*N35*A33</f>
        <v>93661.3725</v>
      </c>
      <c r="O36" s="97">
        <f>A29*O35*A33</f>
        <v>94431.19200000001</v>
      </c>
    </row>
    <row r="37" spans="1:15" ht="12.75">
      <c r="A37" s="153"/>
      <c r="B37" s="154"/>
      <c r="C37" s="157" t="s">
        <v>185</v>
      </c>
      <c r="D37" s="161"/>
      <c r="E37" s="96">
        <v>2.94</v>
      </c>
      <c r="F37" s="96">
        <v>2.98</v>
      </c>
      <c r="G37" s="96">
        <v>3.01</v>
      </c>
      <c r="H37" s="96">
        <v>3.04</v>
      </c>
      <c r="I37" s="96">
        <v>3.08</v>
      </c>
      <c r="J37" s="96">
        <v>3.12</v>
      </c>
      <c r="K37" s="96">
        <v>3.16</v>
      </c>
      <c r="L37" s="96">
        <v>3.19</v>
      </c>
      <c r="M37" s="96">
        <v>3.22</v>
      </c>
      <c r="N37" s="96">
        <v>3.25</v>
      </c>
      <c r="O37" s="96">
        <v>3.29</v>
      </c>
    </row>
    <row r="38" spans="1:15" ht="12.75">
      <c r="A38" s="155"/>
      <c r="B38" s="156"/>
      <c r="C38" s="159"/>
      <c r="D38" s="166"/>
      <c r="E38" s="97">
        <f>A29*E37*A33</f>
        <v>75442.311</v>
      </c>
      <c r="F38" s="97">
        <f>A29*F37*A33</f>
        <v>76468.737</v>
      </c>
      <c r="G38" s="97">
        <f>A29*G37*A33</f>
        <v>77238.55649999999</v>
      </c>
      <c r="H38" s="97">
        <f>A29*H37*A33</f>
        <v>78008.37599999999</v>
      </c>
      <c r="I38" s="97">
        <f>A29*I37*A33</f>
        <v>79034.802</v>
      </c>
      <c r="J38" s="97">
        <f>A29*J37*A33</f>
        <v>80061.228</v>
      </c>
      <c r="K38" s="97">
        <f>A29*K37*A33</f>
        <v>81087.65400000001</v>
      </c>
      <c r="L38" s="97">
        <f>A29*L37*A33</f>
        <v>81857.4735</v>
      </c>
      <c r="M38" s="97">
        <f>A29*M37*A33</f>
        <v>82627.293</v>
      </c>
      <c r="N38" s="97">
        <f>A29*N37*A33</f>
        <v>83397.1125</v>
      </c>
      <c r="O38" s="97">
        <f>A29*O37*A33</f>
        <v>84423.5385</v>
      </c>
    </row>
  </sheetData>
  <sheetProtection/>
  <mergeCells count="74">
    <mergeCell ref="A2:B5"/>
    <mergeCell ref="C2:O2"/>
    <mergeCell ref="C3:C5"/>
    <mergeCell ref="D3:D5"/>
    <mergeCell ref="E3:O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6:B7"/>
    <mergeCell ref="C6:C13"/>
    <mergeCell ref="D6:D7"/>
    <mergeCell ref="A8:B9"/>
    <mergeCell ref="D8:D9"/>
    <mergeCell ref="A10:B11"/>
    <mergeCell ref="D10:D11"/>
    <mergeCell ref="A12:B13"/>
    <mergeCell ref="D12:D13"/>
    <mergeCell ref="A16:B19"/>
    <mergeCell ref="C16:O16"/>
    <mergeCell ref="C17:C19"/>
    <mergeCell ref="D17:D19"/>
    <mergeCell ref="E17:O17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B21"/>
    <mergeCell ref="C20:C27"/>
    <mergeCell ref="D20:D21"/>
    <mergeCell ref="A22:B23"/>
    <mergeCell ref="D22:D23"/>
    <mergeCell ref="A24:B25"/>
    <mergeCell ref="D24:D25"/>
    <mergeCell ref="A26:B27"/>
    <mergeCell ref="D26:D27"/>
    <mergeCell ref="A29:B32"/>
    <mergeCell ref="C29:O29"/>
    <mergeCell ref="C30:C32"/>
    <mergeCell ref="D30:D32"/>
    <mergeCell ref="E30:O30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A33:B34"/>
    <mergeCell ref="C33:C36"/>
    <mergeCell ref="D33:D34"/>
    <mergeCell ref="A35:B36"/>
    <mergeCell ref="D35:D36"/>
    <mergeCell ref="A37:B38"/>
    <mergeCell ref="C37:C38"/>
    <mergeCell ref="D37:D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DR174"/>
  <sheetViews>
    <sheetView zoomScalePageLayoutView="0" workbookViewId="0" topLeftCell="A1">
      <selection activeCell="C12" sqref="C12:C27"/>
    </sheetView>
  </sheetViews>
  <sheetFormatPr defaultColWidth="9.00390625" defaultRowHeight="12.75"/>
  <cols>
    <col min="1" max="1" width="2.75390625" style="9" customWidth="1"/>
    <col min="2" max="2" width="16.75390625" style="6" customWidth="1"/>
    <col min="3" max="3" width="14.375" style="6" customWidth="1"/>
    <col min="4" max="4" width="5.00390625" style="9" customWidth="1"/>
    <col min="5" max="5" width="6.75390625" style="6" customWidth="1"/>
    <col min="6" max="6" width="5.75390625" style="13" customWidth="1"/>
    <col min="7" max="7" width="6.875" style="6" customWidth="1"/>
    <col min="8" max="9" width="6.75390625" style="6" customWidth="1"/>
    <col min="10" max="10" width="7.00390625" style="6" customWidth="1"/>
    <col min="11" max="11" width="4.125" style="6" customWidth="1"/>
    <col min="12" max="12" width="6.75390625" style="6" customWidth="1"/>
    <col min="13" max="13" width="4.125" style="6" customWidth="1"/>
    <col min="14" max="14" width="4.375" style="6" customWidth="1"/>
    <col min="15" max="15" width="4.125" style="6" customWidth="1"/>
    <col min="16" max="16" width="5.125" style="6" customWidth="1"/>
    <col min="17" max="17" width="4.75390625" style="6" customWidth="1"/>
    <col min="18" max="18" width="6.25390625" style="6" customWidth="1"/>
    <col min="19" max="19" width="8.00390625" style="6" customWidth="1"/>
    <col min="20" max="20" width="7.875" style="14" customWidth="1"/>
    <col min="21" max="21" width="10.625" style="9" customWidth="1"/>
    <col min="22" max="22" width="5.75390625" style="9" customWidth="1"/>
    <col min="23" max="23" width="7.625" style="9" customWidth="1"/>
    <col min="24" max="24" width="7.625" style="6" customWidth="1"/>
    <col min="25" max="25" width="6.75390625" style="6" customWidth="1"/>
    <col min="26" max="26" width="8.25390625" style="6" customWidth="1"/>
    <col min="27" max="27" width="7.375" style="6" customWidth="1"/>
    <col min="28" max="28" width="8.375" style="6" customWidth="1"/>
    <col min="29" max="16384" width="9.125" style="6" customWidth="1"/>
  </cols>
  <sheetData>
    <row r="1" spans="1:22" ht="15.75">
      <c r="A1" s="125" t="s">
        <v>204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42"/>
    </row>
    <row r="2" spans="9:16" ht="15">
      <c r="I2" s="132" t="s">
        <v>196</v>
      </c>
      <c r="J2" s="132"/>
      <c r="K2" s="132"/>
      <c r="L2" s="132"/>
      <c r="M2" s="132"/>
      <c r="N2" s="132"/>
      <c r="O2" s="132"/>
      <c r="P2" s="132"/>
    </row>
    <row r="4" spans="10:14" ht="15">
      <c r="J4" s="22" t="s">
        <v>85</v>
      </c>
      <c r="K4" s="22"/>
      <c r="L4" s="22"/>
      <c r="M4" s="22"/>
      <c r="N4" s="22"/>
    </row>
    <row r="5" spans="1:122" ht="12.75" customHeight="1">
      <c r="A5" s="126" t="s">
        <v>2</v>
      </c>
      <c r="B5" s="126" t="s">
        <v>0</v>
      </c>
      <c r="C5" s="126" t="s">
        <v>3</v>
      </c>
      <c r="D5" s="129" t="s">
        <v>10</v>
      </c>
      <c r="E5" s="126" t="s">
        <v>14</v>
      </c>
      <c r="F5" s="124" t="s">
        <v>18</v>
      </c>
      <c r="G5" s="124" t="s">
        <v>19</v>
      </c>
      <c r="H5" s="124" t="s">
        <v>203</v>
      </c>
      <c r="I5" s="124" t="s">
        <v>203</v>
      </c>
      <c r="J5" s="113" t="s">
        <v>1</v>
      </c>
      <c r="K5" s="114"/>
      <c r="L5" s="114"/>
      <c r="M5" s="114"/>
      <c r="N5" s="114"/>
      <c r="O5" s="114"/>
      <c r="P5" s="114"/>
      <c r="Q5" s="114"/>
      <c r="R5" s="114"/>
      <c r="S5" s="115"/>
      <c r="T5" s="120" t="s">
        <v>11</v>
      </c>
      <c r="U5" s="106" t="s">
        <v>20</v>
      </c>
      <c r="V5" s="119" t="s">
        <v>22</v>
      </c>
      <c r="W5" s="119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</row>
    <row r="6" spans="1:122" ht="12.75" customHeight="1">
      <c r="A6" s="127"/>
      <c r="B6" s="127"/>
      <c r="C6" s="127"/>
      <c r="D6" s="130"/>
      <c r="E6" s="127"/>
      <c r="F6" s="111"/>
      <c r="G6" s="111"/>
      <c r="H6" s="111"/>
      <c r="I6" s="111"/>
      <c r="J6" s="106" t="s">
        <v>6</v>
      </c>
      <c r="K6" s="131" t="s">
        <v>21</v>
      </c>
      <c r="L6" s="131"/>
      <c r="M6" s="131"/>
      <c r="N6" s="131"/>
      <c r="O6" s="131"/>
      <c r="P6" s="131"/>
      <c r="Q6" s="131"/>
      <c r="R6" s="131"/>
      <c r="S6" s="131"/>
      <c r="T6" s="121"/>
      <c r="U6" s="107"/>
      <c r="V6" s="119"/>
      <c r="W6" s="119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</row>
    <row r="7" spans="1:122" ht="36" customHeight="1">
      <c r="A7" s="127"/>
      <c r="B7" s="127"/>
      <c r="C7" s="127"/>
      <c r="D7" s="129"/>
      <c r="E7" s="127"/>
      <c r="F7" s="111"/>
      <c r="G7" s="111"/>
      <c r="H7" s="111"/>
      <c r="I7" s="111"/>
      <c r="J7" s="107"/>
      <c r="K7" s="117" t="s">
        <v>110</v>
      </c>
      <c r="L7" s="118"/>
      <c r="M7" s="117" t="s">
        <v>9</v>
      </c>
      <c r="N7" s="133"/>
      <c r="O7" s="117" t="s">
        <v>16</v>
      </c>
      <c r="P7" s="118"/>
      <c r="Q7" s="108" t="s">
        <v>17</v>
      </c>
      <c r="R7" s="108"/>
      <c r="S7" s="111" t="s">
        <v>12</v>
      </c>
      <c r="T7" s="121"/>
      <c r="U7" s="107"/>
      <c r="V7" s="119" t="s">
        <v>25</v>
      </c>
      <c r="W7" s="119" t="s">
        <v>26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</row>
    <row r="8" spans="1:122" ht="33.75" customHeight="1">
      <c r="A8" s="128"/>
      <c r="B8" s="128"/>
      <c r="C8" s="128"/>
      <c r="D8" s="129"/>
      <c r="E8" s="128"/>
      <c r="F8" s="112"/>
      <c r="G8" s="112"/>
      <c r="H8" s="112"/>
      <c r="I8" s="112"/>
      <c r="J8" s="108"/>
      <c r="K8" s="23" t="s">
        <v>24</v>
      </c>
      <c r="L8" s="23" t="s">
        <v>7</v>
      </c>
      <c r="M8" s="23" t="s">
        <v>8</v>
      </c>
      <c r="N8" s="23" t="s">
        <v>7</v>
      </c>
      <c r="O8" s="23" t="s">
        <v>8</v>
      </c>
      <c r="P8" s="23" t="s">
        <v>7</v>
      </c>
      <c r="Q8" s="23" t="s">
        <v>8</v>
      </c>
      <c r="R8" s="23" t="s">
        <v>7</v>
      </c>
      <c r="S8" s="112"/>
      <c r="T8" s="122"/>
      <c r="U8" s="108"/>
      <c r="V8" s="119"/>
      <c r="W8" s="119"/>
      <c r="X8" s="15"/>
      <c r="Y8" s="16"/>
      <c r="Z8" s="16"/>
      <c r="AA8" s="16"/>
      <c r="AB8" s="15"/>
      <c r="AC8" s="15"/>
      <c r="AD8" s="16"/>
      <c r="AE8" s="16"/>
      <c r="AF8" s="16"/>
      <c r="AG8" s="16"/>
      <c r="AH8" s="17"/>
      <c r="AI8" s="17"/>
      <c r="AJ8" s="17"/>
      <c r="AK8" s="1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 t="s">
        <v>4</v>
      </c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</row>
    <row r="9" spans="1:122" s="13" customFormat="1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18"/>
      <c r="Y9" s="92"/>
      <c r="Z9" s="19"/>
      <c r="AA9" s="19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</row>
    <row r="10" spans="1:122" s="13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9"/>
      <c r="AA10" s="19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22" ht="12.75">
      <c r="A11" s="2"/>
      <c r="B11" s="27"/>
      <c r="E11" s="28"/>
      <c r="F11" s="28"/>
      <c r="G11" s="29" t="s">
        <v>45</v>
      </c>
      <c r="H11" s="29"/>
      <c r="I11" s="29"/>
      <c r="J11" s="29"/>
      <c r="K11" s="29"/>
      <c r="L11" s="29"/>
      <c r="M11" s="28"/>
      <c r="N11" s="28"/>
      <c r="O11" s="30"/>
      <c r="P11" s="21"/>
      <c r="Q11" s="21"/>
      <c r="R11" s="21"/>
      <c r="S11" s="25"/>
      <c r="T11" s="26"/>
      <c r="U11" s="25"/>
      <c r="V11" s="25"/>
      <c r="W11" s="25"/>
      <c r="X11" s="21"/>
      <c r="Y11" s="21"/>
      <c r="Z11" s="21"/>
      <c r="AA11" s="21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</row>
    <row r="12" spans="1:122" ht="12.75">
      <c r="A12" s="2">
        <v>1</v>
      </c>
      <c r="B12" s="76" t="s">
        <v>86</v>
      </c>
      <c r="C12" s="73"/>
      <c r="D12" s="2" t="s">
        <v>87</v>
      </c>
      <c r="E12" s="5"/>
      <c r="F12" s="2">
        <v>17697</v>
      </c>
      <c r="G12" s="2">
        <v>2.92</v>
      </c>
      <c r="H12" s="2">
        <v>1.45</v>
      </c>
      <c r="I12" s="2">
        <v>1.15</v>
      </c>
      <c r="J12" s="4">
        <f>F12*G12*H12*I12</f>
        <v>86168.46269999999</v>
      </c>
      <c r="K12" s="4">
        <v>10</v>
      </c>
      <c r="L12" s="4">
        <f>J12*K12/100</f>
        <v>8616.846269999998</v>
      </c>
      <c r="M12" s="4"/>
      <c r="N12" s="31"/>
      <c r="O12" s="4"/>
      <c r="P12" s="31"/>
      <c r="Q12" s="31"/>
      <c r="R12" s="31"/>
      <c r="S12" s="4">
        <f>J12+L12</f>
        <v>94785.30896999998</v>
      </c>
      <c r="T12" s="57">
        <v>1</v>
      </c>
      <c r="U12" s="31">
        <f aca="true" t="shared" si="0" ref="U12:U18">S12*T12</f>
        <v>94785.30896999998</v>
      </c>
      <c r="V12" s="25">
        <f>T12</f>
        <v>1</v>
      </c>
      <c r="W12" s="31">
        <f>J12*V12</f>
        <v>86168.46269999999</v>
      </c>
      <c r="X12" s="21"/>
      <c r="Y12" s="21"/>
      <c r="Z12" s="21"/>
      <c r="AA12" s="31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</row>
    <row r="13" spans="1:122" ht="12.75">
      <c r="A13" s="2">
        <v>2</v>
      </c>
      <c r="B13" s="76" t="s">
        <v>29</v>
      </c>
      <c r="C13" s="73"/>
      <c r="D13" s="2" t="s">
        <v>88</v>
      </c>
      <c r="E13" s="5"/>
      <c r="F13" s="2">
        <v>17697</v>
      </c>
      <c r="G13" s="2">
        <v>2.89</v>
      </c>
      <c r="H13" s="2">
        <v>1.45</v>
      </c>
      <c r="I13" s="2">
        <v>1.15</v>
      </c>
      <c r="J13" s="4">
        <f aca="true" t="shared" si="1" ref="J13:J27">F13*G13*H13*I13</f>
        <v>85283.170275</v>
      </c>
      <c r="K13" s="4">
        <v>10</v>
      </c>
      <c r="L13" s="4">
        <f aca="true" t="shared" si="2" ref="L13:L26">J13*K13/100</f>
        <v>8528.3170275</v>
      </c>
      <c r="M13" s="4"/>
      <c r="N13" s="4"/>
      <c r="O13" s="4"/>
      <c r="P13" s="31"/>
      <c r="Q13" s="4"/>
      <c r="R13" s="4"/>
      <c r="S13" s="4">
        <f>J13+L13</f>
        <v>93811.4873025</v>
      </c>
      <c r="T13" s="57">
        <v>1</v>
      </c>
      <c r="U13" s="31">
        <f t="shared" si="0"/>
        <v>93811.4873025</v>
      </c>
      <c r="V13" s="25">
        <v>1</v>
      </c>
      <c r="W13" s="31">
        <f>J13*V13</f>
        <v>85283.170275</v>
      </c>
      <c r="X13" s="7"/>
      <c r="Y13" s="7"/>
      <c r="Z13" s="7"/>
      <c r="AA13" s="31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</row>
    <row r="14" spans="1:122" ht="13.5" customHeight="1">
      <c r="A14" s="2">
        <v>3</v>
      </c>
      <c r="B14" s="76" t="s">
        <v>29</v>
      </c>
      <c r="C14" s="73"/>
      <c r="D14" s="2" t="s">
        <v>88</v>
      </c>
      <c r="E14" s="5"/>
      <c r="F14" s="2">
        <v>17697</v>
      </c>
      <c r="G14" s="2">
        <v>2.89</v>
      </c>
      <c r="H14" s="2">
        <v>1.45</v>
      </c>
      <c r="I14" s="2">
        <v>1.15</v>
      </c>
      <c r="J14" s="4">
        <f t="shared" si="1"/>
        <v>85283.170275</v>
      </c>
      <c r="K14" s="4">
        <v>10</v>
      </c>
      <c r="L14" s="4">
        <f t="shared" si="2"/>
        <v>8528.3170275</v>
      </c>
      <c r="M14" s="4"/>
      <c r="N14" s="4"/>
      <c r="O14" s="4"/>
      <c r="P14" s="31"/>
      <c r="Q14" s="4"/>
      <c r="R14" s="4"/>
      <c r="S14" s="4">
        <f>J14+L14</f>
        <v>93811.4873025</v>
      </c>
      <c r="T14" s="57">
        <v>1</v>
      </c>
      <c r="U14" s="31">
        <f t="shared" si="0"/>
        <v>93811.4873025</v>
      </c>
      <c r="V14" s="25">
        <v>1</v>
      </c>
      <c r="W14" s="31">
        <f>J14*V14</f>
        <v>85283.170275</v>
      </c>
      <c r="X14" s="7"/>
      <c r="Y14" s="7"/>
      <c r="Z14" s="7"/>
      <c r="AA14" s="31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</row>
    <row r="15" spans="1:122" ht="14.25" customHeight="1">
      <c r="A15" s="2">
        <v>4</v>
      </c>
      <c r="B15" s="67" t="s">
        <v>189</v>
      </c>
      <c r="C15" s="73"/>
      <c r="D15" s="2" t="s">
        <v>88</v>
      </c>
      <c r="E15" s="5"/>
      <c r="F15" s="2">
        <v>17697</v>
      </c>
      <c r="G15" s="2">
        <v>2.89</v>
      </c>
      <c r="H15" s="2">
        <v>1.45</v>
      </c>
      <c r="I15" s="2">
        <v>1.15</v>
      </c>
      <c r="J15" s="4">
        <f t="shared" si="1"/>
        <v>85283.170275</v>
      </c>
      <c r="K15" s="4">
        <v>10</v>
      </c>
      <c r="L15" s="4">
        <f t="shared" si="2"/>
        <v>8528.3170275</v>
      </c>
      <c r="M15" s="4"/>
      <c r="N15" s="4"/>
      <c r="O15" s="4"/>
      <c r="P15" s="31"/>
      <c r="Q15" s="4"/>
      <c r="R15" s="4"/>
      <c r="S15" s="4">
        <f>J15+L15+P15</f>
        <v>93811.4873025</v>
      </c>
      <c r="T15" s="57">
        <v>1</v>
      </c>
      <c r="U15" s="31">
        <f t="shared" si="0"/>
        <v>93811.4873025</v>
      </c>
      <c r="V15" s="25">
        <v>1</v>
      </c>
      <c r="W15" s="31">
        <f>J15*V15</f>
        <v>85283.170275</v>
      </c>
      <c r="X15" s="7"/>
      <c r="Y15" s="7"/>
      <c r="Z15" s="7"/>
      <c r="AA15" s="31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</row>
    <row r="16" spans="1:122" ht="12.75">
      <c r="A16" s="2">
        <v>5</v>
      </c>
      <c r="B16" s="60" t="s">
        <v>107</v>
      </c>
      <c r="C16" s="73"/>
      <c r="D16" s="2" t="s">
        <v>88</v>
      </c>
      <c r="E16" s="5"/>
      <c r="F16" s="2">
        <v>17697</v>
      </c>
      <c r="G16" s="2">
        <v>2.89</v>
      </c>
      <c r="H16" s="2">
        <v>1.45</v>
      </c>
      <c r="I16" s="2">
        <v>1.15</v>
      </c>
      <c r="J16" s="4">
        <f t="shared" si="1"/>
        <v>85283.170275</v>
      </c>
      <c r="K16" s="4">
        <v>10</v>
      </c>
      <c r="L16" s="4">
        <f t="shared" si="2"/>
        <v>8528.3170275</v>
      </c>
      <c r="M16" s="4"/>
      <c r="N16" s="4"/>
      <c r="O16" s="4"/>
      <c r="P16" s="31"/>
      <c r="Q16" s="4"/>
      <c r="R16" s="4"/>
      <c r="S16" s="4">
        <f aca="true" t="shared" si="3" ref="S16:S24">J16+L16+P16</f>
        <v>93811.4873025</v>
      </c>
      <c r="T16" s="77">
        <v>1</v>
      </c>
      <c r="U16" s="4">
        <f t="shared" si="0"/>
        <v>93811.4873025</v>
      </c>
      <c r="V16" s="25"/>
      <c r="W16" s="31"/>
      <c r="X16" s="7"/>
      <c r="Y16" s="7"/>
      <c r="Z16" s="7"/>
      <c r="AA16" s="31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</row>
    <row r="17" spans="1:122" ht="12.75">
      <c r="A17" s="2">
        <v>6</v>
      </c>
      <c r="B17" s="67" t="s">
        <v>89</v>
      </c>
      <c r="C17" s="73"/>
      <c r="D17" s="2" t="s">
        <v>88</v>
      </c>
      <c r="E17" s="2"/>
      <c r="F17" s="2">
        <v>17697</v>
      </c>
      <c r="G17" s="2">
        <v>2.89</v>
      </c>
      <c r="H17" s="2">
        <v>1.45</v>
      </c>
      <c r="I17" s="2">
        <v>1.15</v>
      </c>
      <c r="J17" s="4">
        <f t="shared" si="1"/>
        <v>85283.170275</v>
      </c>
      <c r="K17" s="4">
        <v>10</v>
      </c>
      <c r="L17" s="4">
        <f t="shared" si="2"/>
        <v>8528.3170275</v>
      </c>
      <c r="M17" s="4"/>
      <c r="N17" s="31"/>
      <c r="O17" s="4">
        <v>190</v>
      </c>
      <c r="P17" s="31">
        <v>33624</v>
      </c>
      <c r="Q17" s="4"/>
      <c r="R17" s="4"/>
      <c r="S17" s="4">
        <f t="shared" si="3"/>
        <v>127435.4873025</v>
      </c>
      <c r="T17" s="77">
        <v>1</v>
      </c>
      <c r="U17" s="4">
        <f t="shared" si="0"/>
        <v>127435.4873025</v>
      </c>
      <c r="V17" s="25">
        <f aca="true" t="shared" si="4" ref="V17:V22">T17</f>
        <v>1</v>
      </c>
      <c r="W17" s="31">
        <f aca="true" t="shared" si="5" ref="W17:W25">J17*V17</f>
        <v>85283.170275</v>
      </c>
      <c r="X17" s="7"/>
      <c r="Y17" s="7"/>
      <c r="Z17" s="7"/>
      <c r="AA17" s="31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</row>
    <row r="18" spans="1:122" ht="12.75">
      <c r="A18" s="2">
        <v>7</v>
      </c>
      <c r="B18" s="60" t="s">
        <v>197</v>
      </c>
      <c r="C18" s="73"/>
      <c r="D18" s="2" t="s">
        <v>88</v>
      </c>
      <c r="E18" s="5"/>
      <c r="F18" s="2">
        <v>17697</v>
      </c>
      <c r="G18" s="2">
        <v>2.89</v>
      </c>
      <c r="H18" s="2">
        <v>1.45</v>
      </c>
      <c r="I18" s="2">
        <v>1.15</v>
      </c>
      <c r="J18" s="4">
        <f t="shared" si="1"/>
        <v>85283.170275</v>
      </c>
      <c r="K18" s="2">
        <v>10</v>
      </c>
      <c r="L18" s="4">
        <f t="shared" si="2"/>
        <v>8528.3170275</v>
      </c>
      <c r="M18" s="4"/>
      <c r="N18" s="4"/>
      <c r="O18" s="4">
        <v>40</v>
      </c>
      <c r="P18" s="4">
        <v>7079</v>
      </c>
      <c r="Q18" s="4"/>
      <c r="R18" s="4"/>
      <c r="S18" s="4">
        <f t="shared" si="3"/>
        <v>100890.4873025</v>
      </c>
      <c r="T18" s="77">
        <v>1</v>
      </c>
      <c r="U18" s="4">
        <f t="shared" si="0"/>
        <v>100890.4873025</v>
      </c>
      <c r="V18" s="25">
        <f t="shared" si="4"/>
        <v>1</v>
      </c>
      <c r="W18" s="31">
        <f t="shared" si="5"/>
        <v>85283.170275</v>
      </c>
      <c r="X18" s="7"/>
      <c r="Y18" s="7"/>
      <c r="Z18" s="7"/>
      <c r="AA18" s="31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</row>
    <row r="19" spans="1:122" ht="12.75">
      <c r="A19" s="2">
        <v>8</v>
      </c>
      <c r="B19" s="76" t="s">
        <v>104</v>
      </c>
      <c r="C19" s="73"/>
      <c r="D19" s="2" t="s">
        <v>88</v>
      </c>
      <c r="E19" s="5"/>
      <c r="F19" s="2">
        <v>17697</v>
      </c>
      <c r="G19" s="2">
        <v>2.89</v>
      </c>
      <c r="H19" s="2">
        <v>1.45</v>
      </c>
      <c r="I19" s="2">
        <v>1.15</v>
      </c>
      <c r="J19" s="4">
        <f t="shared" si="1"/>
        <v>85283.170275</v>
      </c>
      <c r="K19" s="4">
        <v>10</v>
      </c>
      <c r="L19" s="4">
        <f t="shared" si="2"/>
        <v>8528.3170275</v>
      </c>
      <c r="M19" s="4"/>
      <c r="N19" s="4"/>
      <c r="O19" s="4"/>
      <c r="P19" s="31"/>
      <c r="Q19" s="4"/>
      <c r="R19" s="4"/>
      <c r="S19" s="4">
        <f t="shared" si="3"/>
        <v>93811.4873025</v>
      </c>
      <c r="T19" s="77">
        <v>1</v>
      </c>
      <c r="U19" s="4">
        <f aca="true" t="shared" si="6" ref="U19:U24">S19*T19</f>
        <v>93811.4873025</v>
      </c>
      <c r="V19" s="25">
        <f t="shared" si="4"/>
        <v>1</v>
      </c>
      <c r="W19" s="31">
        <f t="shared" si="5"/>
        <v>85283.170275</v>
      </c>
      <c r="X19" s="7"/>
      <c r="Y19" s="7"/>
      <c r="Z19" s="7"/>
      <c r="AA19" s="31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</row>
    <row r="20" spans="1:122" ht="12.75">
      <c r="A20" s="2">
        <v>9</v>
      </c>
      <c r="B20" s="76" t="s">
        <v>29</v>
      </c>
      <c r="C20" s="73"/>
      <c r="D20" s="2" t="s">
        <v>88</v>
      </c>
      <c r="E20" s="5"/>
      <c r="F20" s="2">
        <v>17697</v>
      </c>
      <c r="G20" s="2">
        <v>2.89</v>
      </c>
      <c r="H20" s="2">
        <v>1.45</v>
      </c>
      <c r="I20" s="2">
        <v>1.15</v>
      </c>
      <c r="J20" s="4">
        <f t="shared" si="1"/>
        <v>85283.170275</v>
      </c>
      <c r="K20" s="4">
        <v>10</v>
      </c>
      <c r="L20" s="4">
        <f t="shared" si="2"/>
        <v>8528.3170275</v>
      </c>
      <c r="M20" s="4"/>
      <c r="N20" s="4"/>
      <c r="O20" s="4"/>
      <c r="P20" s="31"/>
      <c r="Q20" s="4"/>
      <c r="R20" s="4"/>
      <c r="S20" s="4">
        <f t="shared" si="3"/>
        <v>93811.4873025</v>
      </c>
      <c r="T20" s="77">
        <v>1</v>
      </c>
      <c r="U20" s="4">
        <f t="shared" si="6"/>
        <v>93811.4873025</v>
      </c>
      <c r="V20" s="25">
        <f t="shared" si="4"/>
        <v>1</v>
      </c>
      <c r="W20" s="31">
        <f t="shared" si="5"/>
        <v>85283.170275</v>
      </c>
      <c r="X20" s="7"/>
      <c r="Y20" s="7"/>
      <c r="Z20" s="7"/>
      <c r="AA20" s="31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</row>
    <row r="21" spans="1:122" ht="12.75">
      <c r="A21" s="2">
        <v>10</v>
      </c>
      <c r="B21" s="60" t="s">
        <v>188</v>
      </c>
      <c r="C21" s="73"/>
      <c r="D21" s="2" t="s">
        <v>88</v>
      </c>
      <c r="E21" s="5"/>
      <c r="F21" s="2">
        <v>17697</v>
      </c>
      <c r="G21" s="2">
        <v>2.89</v>
      </c>
      <c r="H21" s="2">
        <v>1.45</v>
      </c>
      <c r="I21" s="2">
        <v>1.15</v>
      </c>
      <c r="J21" s="4">
        <f t="shared" si="1"/>
        <v>85283.170275</v>
      </c>
      <c r="K21" s="4">
        <v>10</v>
      </c>
      <c r="L21" s="4">
        <f t="shared" si="2"/>
        <v>8528.3170275</v>
      </c>
      <c r="M21" s="4"/>
      <c r="N21" s="4"/>
      <c r="O21" s="4">
        <v>100</v>
      </c>
      <c r="P21" s="31">
        <v>17697</v>
      </c>
      <c r="Q21" s="4"/>
      <c r="R21" s="4"/>
      <c r="S21" s="4">
        <f t="shared" si="3"/>
        <v>111508.4873025</v>
      </c>
      <c r="T21" s="77">
        <v>1</v>
      </c>
      <c r="U21" s="4">
        <f t="shared" si="6"/>
        <v>111508.4873025</v>
      </c>
      <c r="V21" s="25">
        <f t="shared" si="4"/>
        <v>1</v>
      </c>
      <c r="W21" s="31">
        <f t="shared" si="5"/>
        <v>85283.170275</v>
      </c>
      <c r="X21" s="7"/>
      <c r="Y21" s="7"/>
      <c r="Z21" s="7"/>
      <c r="AA21" s="31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</row>
    <row r="22" spans="1:122" ht="12.75">
      <c r="A22" s="2">
        <v>11</v>
      </c>
      <c r="B22" s="60" t="s">
        <v>29</v>
      </c>
      <c r="C22" s="73"/>
      <c r="D22" s="2" t="s">
        <v>88</v>
      </c>
      <c r="E22" s="5"/>
      <c r="F22" s="2">
        <v>17697</v>
      </c>
      <c r="G22" s="2">
        <v>2.89</v>
      </c>
      <c r="H22" s="2">
        <v>1.45</v>
      </c>
      <c r="I22" s="2">
        <v>1.15</v>
      </c>
      <c r="J22" s="4">
        <f t="shared" si="1"/>
        <v>85283.170275</v>
      </c>
      <c r="K22" s="4">
        <v>10</v>
      </c>
      <c r="L22" s="4">
        <f t="shared" si="2"/>
        <v>8528.3170275</v>
      </c>
      <c r="M22" s="4"/>
      <c r="N22" s="4"/>
      <c r="O22" s="4"/>
      <c r="P22" s="31"/>
      <c r="Q22" s="4"/>
      <c r="R22" s="4"/>
      <c r="S22" s="4">
        <f t="shared" si="3"/>
        <v>93811.4873025</v>
      </c>
      <c r="T22" s="77">
        <v>1</v>
      </c>
      <c r="U22" s="4">
        <f t="shared" si="6"/>
        <v>93811.4873025</v>
      </c>
      <c r="V22" s="25">
        <f t="shared" si="4"/>
        <v>1</v>
      </c>
      <c r="W22" s="31">
        <f t="shared" si="5"/>
        <v>85283.170275</v>
      </c>
      <c r="X22" s="7"/>
      <c r="Y22" s="7"/>
      <c r="Z22" s="7"/>
      <c r="AA22" s="31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</row>
    <row r="23" spans="1:122" ht="12.75">
      <c r="A23" s="2">
        <v>12</v>
      </c>
      <c r="B23" s="60" t="s">
        <v>29</v>
      </c>
      <c r="C23" s="73"/>
      <c r="D23" s="2" t="s">
        <v>88</v>
      </c>
      <c r="E23" s="5"/>
      <c r="F23" s="2">
        <v>17697</v>
      </c>
      <c r="G23" s="2">
        <v>2.89</v>
      </c>
      <c r="H23" s="2">
        <v>1.45</v>
      </c>
      <c r="I23" s="2">
        <v>1.15</v>
      </c>
      <c r="J23" s="4">
        <f t="shared" si="1"/>
        <v>85283.170275</v>
      </c>
      <c r="K23" s="4">
        <v>10</v>
      </c>
      <c r="L23" s="4">
        <f t="shared" si="2"/>
        <v>8528.3170275</v>
      </c>
      <c r="M23" s="4"/>
      <c r="N23" s="4"/>
      <c r="O23" s="4"/>
      <c r="P23" s="31"/>
      <c r="Q23" s="4"/>
      <c r="R23" s="4"/>
      <c r="S23" s="4">
        <f t="shared" si="3"/>
        <v>93811.4873025</v>
      </c>
      <c r="T23" s="77">
        <v>1</v>
      </c>
      <c r="U23" s="31">
        <f t="shared" si="6"/>
        <v>93811.4873025</v>
      </c>
      <c r="V23" s="25">
        <f>T23</f>
        <v>1</v>
      </c>
      <c r="W23" s="31">
        <f t="shared" si="5"/>
        <v>85283.170275</v>
      </c>
      <c r="X23" s="7"/>
      <c r="Y23" s="7"/>
      <c r="Z23" s="7"/>
      <c r="AA23" s="31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</row>
    <row r="24" spans="1:122" ht="12.75">
      <c r="A24" s="2">
        <v>13</v>
      </c>
      <c r="B24" s="60" t="s">
        <v>29</v>
      </c>
      <c r="C24" s="73"/>
      <c r="D24" s="2" t="s">
        <v>88</v>
      </c>
      <c r="E24" s="5"/>
      <c r="F24" s="2">
        <v>17697</v>
      </c>
      <c r="G24" s="2">
        <v>2.89</v>
      </c>
      <c r="H24" s="2">
        <v>1.45</v>
      </c>
      <c r="I24" s="2">
        <v>1.15</v>
      </c>
      <c r="J24" s="4">
        <f t="shared" si="1"/>
        <v>85283.170275</v>
      </c>
      <c r="K24" s="4">
        <v>10</v>
      </c>
      <c r="L24" s="4">
        <f t="shared" si="2"/>
        <v>8528.3170275</v>
      </c>
      <c r="M24" s="4"/>
      <c r="N24" s="4"/>
      <c r="O24" s="4"/>
      <c r="P24" s="31"/>
      <c r="Q24" s="4"/>
      <c r="R24" s="4"/>
      <c r="S24" s="4">
        <f t="shared" si="3"/>
        <v>93811.4873025</v>
      </c>
      <c r="T24" s="77">
        <v>1</v>
      </c>
      <c r="U24" s="31">
        <f t="shared" si="6"/>
        <v>93811.4873025</v>
      </c>
      <c r="V24" s="25">
        <v>1</v>
      </c>
      <c r="W24" s="31">
        <f t="shared" si="5"/>
        <v>85283.170275</v>
      </c>
      <c r="X24" s="7"/>
      <c r="Y24" s="7"/>
      <c r="Z24" s="7"/>
      <c r="AA24" s="31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</row>
    <row r="25" spans="1:122" ht="12.75">
      <c r="A25" s="2">
        <v>14</v>
      </c>
      <c r="B25" s="60" t="s">
        <v>143</v>
      </c>
      <c r="C25" s="73"/>
      <c r="D25" s="2" t="s">
        <v>88</v>
      </c>
      <c r="E25" s="5"/>
      <c r="F25" s="2">
        <v>17697</v>
      </c>
      <c r="G25" s="2">
        <v>2.89</v>
      </c>
      <c r="H25" s="2">
        <v>1.45</v>
      </c>
      <c r="I25" s="2">
        <v>1.15</v>
      </c>
      <c r="J25" s="4">
        <f t="shared" si="1"/>
        <v>85283.170275</v>
      </c>
      <c r="K25" s="4">
        <v>10</v>
      </c>
      <c r="L25" s="4">
        <f t="shared" si="2"/>
        <v>8528.3170275</v>
      </c>
      <c r="M25" s="4"/>
      <c r="N25" s="4"/>
      <c r="O25" s="4">
        <v>20</v>
      </c>
      <c r="P25" s="31">
        <v>3539</v>
      </c>
      <c r="Q25" s="4"/>
      <c r="R25" s="4"/>
      <c r="S25" s="4">
        <f>J25+L25+P25</f>
        <v>97350.4873025</v>
      </c>
      <c r="T25" s="77">
        <v>0.25</v>
      </c>
      <c r="U25" s="31">
        <f>S25*T25</f>
        <v>24337.621825625</v>
      </c>
      <c r="V25" s="25"/>
      <c r="W25" s="31">
        <f t="shared" si="5"/>
        <v>0</v>
      </c>
      <c r="X25" s="7"/>
      <c r="Y25" s="7"/>
      <c r="Z25" s="7"/>
      <c r="AA25" s="31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</row>
    <row r="26" spans="1:122" ht="12.75">
      <c r="A26" s="2">
        <v>15</v>
      </c>
      <c r="B26" s="60" t="s">
        <v>189</v>
      </c>
      <c r="C26" s="73"/>
      <c r="D26" s="2" t="s">
        <v>88</v>
      </c>
      <c r="E26" s="5"/>
      <c r="F26" s="2">
        <v>17697</v>
      </c>
      <c r="G26" s="2">
        <v>2.89</v>
      </c>
      <c r="H26" s="2">
        <v>1.45</v>
      </c>
      <c r="I26" s="2">
        <v>1.15</v>
      </c>
      <c r="J26" s="4">
        <f t="shared" si="1"/>
        <v>85283.170275</v>
      </c>
      <c r="K26" s="4">
        <v>10</v>
      </c>
      <c r="L26" s="4">
        <f t="shared" si="2"/>
        <v>8528.3170275</v>
      </c>
      <c r="M26" s="4"/>
      <c r="N26" s="4"/>
      <c r="O26" s="4"/>
      <c r="P26" s="4"/>
      <c r="Q26" s="4"/>
      <c r="R26" s="4"/>
      <c r="S26" s="4">
        <f>J26+L26</f>
        <v>93811.4873025</v>
      </c>
      <c r="T26" s="57">
        <v>1</v>
      </c>
      <c r="U26" s="31">
        <f>S26*T26</f>
        <v>93811.4873025</v>
      </c>
      <c r="V26" s="25">
        <v>1</v>
      </c>
      <c r="W26" s="31">
        <f>J26*V26</f>
        <v>85283.170275</v>
      </c>
      <c r="X26" s="7"/>
      <c r="Y26" s="7"/>
      <c r="Z26" s="7"/>
      <c r="AA26" s="31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</row>
    <row r="27" spans="1:122" ht="12.75">
      <c r="A27" s="2">
        <v>16</v>
      </c>
      <c r="B27" s="60" t="s">
        <v>29</v>
      </c>
      <c r="C27" s="73"/>
      <c r="D27" s="2" t="s">
        <v>88</v>
      </c>
      <c r="E27" s="5"/>
      <c r="F27" s="2">
        <v>17697</v>
      </c>
      <c r="G27" s="2">
        <v>2.89</v>
      </c>
      <c r="H27" s="2">
        <v>1.45</v>
      </c>
      <c r="I27" s="2">
        <v>1.15</v>
      </c>
      <c r="J27" s="4">
        <f t="shared" si="1"/>
        <v>85283.170275</v>
      </c>
      <c r="K27" s="4">
        <v>10</v>
      </c>
      <c r="L27" s="4">
        <f>J27*K27/100</f>
        <v>8528.3170275</v>
      </c>
      <c r="M27" s="4"/>
      <c r="N27" s="4"/>
      <c r="O27" s="4"/>
      <c r="P27" s="4"/>
      <c r="Q27" s="4"/>
      <c r="R27" s="4"/>
      <c r="S27" s="4">
        <f>J27+L27</f>
        <v>93811.4873025</v>
      </c>
      <c r="T27" s="57">
        <v>0.5</v>
      </c>
      <c r="U27" s="31">
        <f>S27*T27</f>
        <v>46905.74365125</v>
      </c>
      <c r="V27" s="25"/>
      <c r="W27" s="31">
        <f>J27*V27</f>
        <v>0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</row>
    <row r="28" spans="1:122" ht="12.75">
      <c r="A28" s="2"/>
      <c r="B28" s="50" t="s">
        <v>39</v>
      </c>
      <c r="C28" s="1"/>
      <c r="D28" s="2"/>
      <c r="E28" s="5"/>
      <c r="F28" s="4"/>
      <c r="G28" s="2"/>
      <c r="H28" s="2"/>
      <c r="I28" s="2"/>
      <c r="J28" s="2"/>
      <c r="K28" s="2"/>
      <c r="L28" s="2"/>
      <c r="M28" s="4"/>
      <c r="N28" s="4"/>
      <c r="O28" s="4"/>
      <c r="P28" s="4"/>
      <c r="Q28" s="4"/>
      <c r="R28" s="4"/>
      <c r="S28" s="4"/>
      <c r="T28" s="51">
        <f>SUM(T12:T27)</f>
        <v>14.75</v>
      </c>
      <c r="U28" s="52">
        <f>SUM(U12:U27)</f>
        <v>1443978.0093793753</v>
      </c>
      <c r="V28" s="51">
        <f>SUM(V12:V27)</f>
        <v>13</v>
      </c>
      <c r="W28" s="52">
        <f>SUM(W12:W27)</f>
        <v>1109566.506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</row>
    <row r="29" spans="1:122" ht="12.75">
      <c r="A29" s="2"/>
      <c r="B29" s="3"/>
      <c r="C29" s="1"/>
      <c r="D29" s="36"/>
      <c r="G29" s="35"/>
      <c r="H29" s="35"/>
      <c r="I29" s="35"/>
      <c r="J29" s="2"/>
      <c r="K29" s="2"/>
      <c r="L29" s="2"/>
      <c r="M29" s="4"/>
      <c r="N29" s="4"/>
      <c r="O29" s="4"/>
      <c r="P29" s="4"/>
      <c r="Q29" s="4"/>
      <c r="R29" s="4"/>
      <c r="S29" s="4"/>
      <c r="T29" s="8"/>
      <c r="U29" s="4"/>
      <c r="V29" s="4"/>
      <c r="W29" s="5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</row>
    <row r="30" spans="1:122" ht="12.75">
      <c r="A30" s="2"/>
      <c r="B30" s="3"/>
      <c r="C30" s="32"/>
      <c r="D30" s="2"/>
      <c r="E30" s="5"/>
      <c r="F30" s="4"/>
      <c r="G30" s="2"/>
      <c r="H30" s="2"/>
      <c r="I30" s="2"/>
      <c r="J30" s="4"/>
      <c r="K30" s="4"/>
      <c r="L30" s="4"/>
      <c r="M30" s="4"/>
      <c r="N30" s="31"/>
      <c r="Q30" s="4"/>
      <c r="R30" s="4"/>
      <c r="S30" s="4"/>
      <c r="T30" s="8"/>
      <c r="U30" s="4"/>
      <c r="V30" s="25"/>
      <c r="W30" s="31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</row>
    <row r="31" spans="1:122" ht="12.75">
      <c r="A31" s="2"/>
      <c r="B31" s="3"/>
      <c r="C31" s="32"/>
      <c r="D31" s="2"/>
      <c r="E31" s="2"/>
      <c r="F31" s="4"/>
      <c r="G31" s="2"/>
      <c r="H31" s="2"/>
      <c r="I31" s="2"/>
      <c r="J31" s="4"/>
      <c r="K31" s="4"/>
      <c r="L31" s="4"/>
      <c r="M31" s="4"/>
      <c r="N31" s="4"/>
      <c r="Q31" s="4"/>
      <c r="R31" s="4"/>
      <c r="S31" s="4"/>
      <c r="T31" s="8"/>
      <c r="U31" s="4"/>
      <c r="V31" s="25"/>
      <c r="W31" s="31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</row>
    <row r="32" spans="1:122" ht="12.75">
      <c r="A32" s="2"/>
      <c r="B32" s="3"/>
      <c r="C32" s="32"/>
      <c r="D32" s="2"/>
      <c r="E32" s="5"/>
      <c r="F32" s="4"/>
      <c r="G32" s="2"/>
      <c r="H32" s="2"/>
      <c r="I32" s="2"/>
      <c r="J32" s="4"/>
      <c r="K32" s="4"/>
      <c r="L32" s="4"/>
      <c r="M32" s="4"/>
      <c r="N32" s="4"/>
      <c r="Q32" s="4"/>
      <c r="R32" s="4"/>
      <c r="S32" s="4"/>
      <c r="T32" s="8"/>
      <c r="U32" s="4"/>
      <c r="V32" s="25"/>
      <c r="W32" s="31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</row>
    <row r="33" spans="1:122" ht="12.75">
      <c r="A33" s="2"/>
      <c r="B33" s="3"/>
      <c r="C33" s="32"/>
      <c r="D33" s="2"/>
      <c r="E33" s="5"/>
      <c r="F33" s="4"/>
      <c r="G33" s="2"/>
      <c r="H33" s="2"/>
      <c r="I33" s="2"/>
      <c r="J33" s="4"/>
      <c r="K33" s="4"/>
      <c r="L33" s="4"/>
      <c r="M33" s="4"/>
      <c r="N33" s="4"/>
      <c r="Q33" s="4"/>
      <c r="R33" s="4"/>
      <c r="S33" s="4"/>
      <c r="T33" s="8"/>
      <c r="U33" s="4"/>
      <c r="V33" s="25"/>
      <c r="W33" s="31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</row>
    <row r="34" spans="1:122" ht="12.75" customHeight="1">
      <c r="A34" s="2"/>
      <c r="B34" s="3"/>
      <c r="C34" s="32"/>
      <c r="D34" s="2"/>
      <c r="E34" s="5"/>
      <c r="F34" s="4"/>
      <c r="G34" s="2"/>
      <c r="H34" s="2"/>
      <c r="I34" s="2"/>
      <c r="J34" s="4"/>
      <c r="K34" s="4"/>
      <c r="L34" s="4"/>
      <c r="M34" s="4"/>
      <c r="N34" s="4"/>
      <c r="Q34" s="4"/>
      <c r="R34" s="4"/>
      <c r="S34" s="4"/>
      <c r="T34" s="8"/>
      <c r="U34" s="4"/>
      <c r="V34" s="4"/>
      <c r="W34" s="5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</row>
    <row r="35" spans="1:122" ht="12.75">
      <c r="A35" s="2"/>
      <c r="B35" s="3"/>
      <c r="C35" s="32"/>
      <c r="D35" s="2"/>
      <c r="E35" s="5"/>
      <c r="F35" s="4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4"/>
      <c r="T35" s="8"/>
      <c r="U35" s="38"/>
      <c r="V35" s="38"/>
      <c r="W35" s="38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</row>
    <row r="36" spans="1:122" ht="12.75">
      <c r="A36" s="2"/>
      <c r="G36" s="2"/>
      <c r="H36" s="2"/>
      <c r="I36" s="2"/>
      <c r="J36" s="2"/>
      <c r="K36" s="4"/>
      <c r="L36" s="4"/>
      <c r="M36" s="4"/>
      <c r="N36" s="4"/>
      <c r="O36" s="4"/>
      <c r="P36" s="4"/>
      <c r="Q36" s="4"/>
      <c r="R36" s="4"/>
      <c r="S36" s="4"/>
      <c r="T36" s="8"/>
      <c r="U36" s="5"/>
      <c r="V36" s="5"/>
      <c r="W36" s="5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</row>
    <row r="37" spans="1:122" ht="12.75">
      <c r="A37" s="2"/>
      <c r="B37" s="44"/>
      <c r="C37" s="33"/>
      <c r="D37" s="2"/>
      <c r="E37" s="2"/>
      <c r="F37" s="4"/>
      <c r="G37" s="5"/>
      <c r="H37" s="5"/>
      <c r="I37" s="5"/>
      <c r="J37" s="5"/>
      <c r="K37" s="4"/>
      <c r="L37" s="4"/>
      <c r="M37" s="4"/>
      <c r="N37" s="4"/>
      <c r="O37" s="4"/>
      <c r="P37" s="4"/>
      <c r="Q37" s="4"/>
      <c r="R37" s="4"/>
      <c r="S37" s="4"/>
      <c r="T37" s="39"/>
      <c r="U37" s="43"/>
      <c r="V37" s="39"/>
      <c r="W37" s="43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</row>
    <row r="38" spans="1:122" ht="19.5" customHeight="1">
      <c r="A38" s="2"/>
      <c r="B38" s="3"/>
      <c r="C38" s="3"/>
      <c r="D38" s="2"/>
      <c r="E38" s="2"/>
      <c r="F38" s="4"/>
      <c r="G38" s="5"/>
      <c r="H38" s="5"/>
      <c r="I38" s="5"/>
      <c r="J38" s="5"/>
      <c r="K38" s="4"/>
      <c r="L38" s="4"/>
      <c r="M38" s="4"/>
      <c r="N38" s="4"/>
      <c r="O38" s="4"/>
      <c r="P38" s="4"/>
      <c r="Q38" s="4"/>
      <c r="R38" s="4"/>
      <c r="T38" s="40"/>
      <c r="U38" s="41"/>
      <c r="V38" s="41"/>
      <c r="W38" s="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</row>
    <row r="39" spans="1:122" ht="12.75">
      <c r="A39" s="2"/>
      <c r="B39" s="3"/>
      <c r="C39" s="3"/>
      <c r="D39" s="2"/>
      <c r="E39" s="2"/>
      <c r="F39" s="4"/>
      <c r="G39" s="5"/>
      <c r="H39" s="5"/>
      <c r="I39" s="5"/>
      <c r="J39" s="5"/>
      <c r="K39" s="4"/>
      <c r="L39" s="4"/>
      <c r="M39" s="5"/>
      <c r="N39" s="5"/>
      <c r="O39" s="5"/>
      <c r="P39" s="5"/>
      <c r="Q39" s="5"/>
      <c r="R39" s="5"/>
      <c r="S39" s="5"/>
      <c r="T39" s="8"/>
      <c r="U39" s="5"/>
      <c r="V39" s="5"/>
      <c r="W39" s="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</row>
    <row r="40" spans="1:122" ht="12.75">
      <c r="A40" s="2"/>
      <c r="B40" s="44"/>
      <c r="C40" s="33"/>
      <c r="D40" s="2"/>
      <c r="E40" s="2"/>
      <c r="F40" s="4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39"/>
      <c r="U40" s="43"/>
      <c r="V40" s="39"/>
      <c r="W40" s="43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</row>
    <row r="41" spans="1:122" ht="12.75">
      <c r="A41" s="2"/>
      <c r="B41" s="3"/>
      <c r="C41" s="3"/>
      <c r="D41" s="2"/>
      <c r="E41" s="2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8"/>
      <c r="U41" s="5"/>
      <c r="V41" s="5"/>
      <c r="W41" s="5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</row>
    <row r="42" spans="1:122" ht="12.75">
      <c r="A42" s="2"/>
      <c r="B42" s="44"/>
      <c r="C42" s="33"/>
      <c r="D42" s="2"/>
      <c r="E42" s="2"/>
      <c r="F42" s="4"/>
      <c r="G42" s="5"/>
      <c r="H42" s="5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39"/>
      <c r="U42" s="43"/>
      <c r="V42" s="39"/>
      <c r="W42" s="43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</row>
    <row r="43" spans="1:122" ht="12.75">
      <c r="A43" s="2"/>
      <c r="B43" s="3"/>
      <c r="C43" s="3"/>
      <c r="D43" s="2"/>
      <c r="E43" s="2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8"/>
      <c r="U43" s="5"/>
      <c r="V43" s="5"/>
      <c r="W43" s="5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</row>
    <row r="44" spans="1:122" ht="12.75">
      <c r="A44" s="2"/>
      <c r="B44" s="3"/>
      <c r="C44" s="3"/>
      <c r="D44" s="2"/>
      <c r="E44" s="9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8"/>
      <c r="U44" s="5"/>
      <c r="V44" s="5"/>
      <c r="W44" s="5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</row>
    <row r="45" spans="1:122" ht="12.75">
      <c r="A45" s="2"/>
      <c r="B45" s="3"/>
      <c r="C45" s="3"/>
      <c r="D45" s="2"/>
      <c r="E45" s="2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/>
      <c r="U45" s="5"/>
      <c r="V45" s="5"/>
      <c r="W45" s="5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</row>
    <row r="46" spans="1:122" ht="12.75">
      <c r="A46" s="2"/>
      <c r="B46" s="3"/>
      <c r="C46" s="3"/>
      <c r="D46" s="2"/>
      <c r="E46" s="2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8"/>
      <c r="U46" s="5"/>
      <c r="V46" s="5"/>
      <c r="W46" s="5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</row>
    <row r="47" spans="1:122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5"/>
      <c r="V47" s="5"/>
      <c r="W47" s="5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</row>
    <row r="48" spans="1:122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"/>
      <c r="U48" s="5"/>
      <c r="V48" s="5"/>
      <c r="W48" s="5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</row>
    <row r="49" spans="1:122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/>
      <c r="U49" s="5"/>
      <c r="V49" s="5"/>
      <c r="W49" s="5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</row>
    <row r="50" spans="1:122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8"/>
      <c r="U50" s="5"/>
      <c r="V50" s="5"/>
      <c r="W50" s="5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</row>
    <row r="51" spans="1:122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/>
      <c r="U51" s="5"/>
      <c r="V51" s="5"/>
      <c r="W51" s="5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</row>
    <row r="52" spans="1:122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8"/>
      <c r="U52" s="5"/>
      <c r="V52" s="5"/>
      <c r="W52" s="5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</row>
    <row r="53" spans="1:122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5"/>
      <c r="V53" s="5"/>
      <c r="W53" s="5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</row>
    <row r="54" spans="1:122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  <c r="U54" s="5"/>
      <c r="V54" s="5"/>
      <c r="W54" s="5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</row>
    <row r="55" spans="1:122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/>
      <c r="U55" s="5"/>
      <c r="V55" s="5"/>
      <c r="W55" s="5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</row>
    <row r="56" spans="1:122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"/>
      <c r="U56" s="5"/>
      <c r="V56" s="5"/>
      <c r="W56" s="5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</row>
    <row r="57" spans="1:122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/>
      <c r="U57" s="5"/>
      <c r="V57" s="5"/>
      <c r="W57" s="5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</row>
    <row r="58" spans="1:122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8"/>
      <c r="U58" s="5"/>
      <c r="V58" s="5"/>
      <c r="W58" s="5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</row>
    <row r="59" spans="1:122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"/>
      <c r="U59" s="5"/>
      <c r="V59" s="5"/>
      <c r="W59" s="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</row>
    <row r="60" spans="1:122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8"/>
      <c r="U60" s="5"/>
      <c r="V60" s="5"/>
      <c r="W60" s="5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</row>
    <row r="61" spans="1:122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8"/>
      <c r="U61" s="5"/>
      <c r="V61" s="5"/>
      <c r="W61" s="5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</row>
    <row r="62" spans="1:122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8"/>
      <c r="U62" s="5"/>
      <c r="V62" s="5"/>
      <c r="W62" s="5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</row>
    <row r="63" spans="1:122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/>
      <c r="U63" s="5"/>
      <c r="V63" s="5"/>
      <c r="W63" s="5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</row>
    <row r="64" spans="1:122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8"/>
      <c r="U64" s="5"/>
      <c r="V64" s="5"/>
      <c r="W64" s="5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</row>
    <row r="65" spans="1:122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8"/>
      <c r="U65" s="5"/>
      <c r="V65" s="5"/>
      <c r="W65" s="5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</row>
    <row r="66" spans="1:122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8"/>
      <c r="U66" s="5"/>
      <c r="V66" s="5"/>
      <c r="W66" s="5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</row>
    <row r="67" spans="1:122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8"/>
      <c r="U67" s="5"/>
      <c r="V67" s="5"/>
      <c r="W67" s="5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</row>
    <row r="68" spans="1:122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/>
      <c r="U68" s="5"/>
      <c r="V68" s="5"/>
      <c r="W68" s="5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</row>
    <row r="69" spans="1:122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/>
      <c r="U69" s="5"/>
      <c r="V69" s="5"/>
      <c r="W69" s="5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</row>
    <row r="70" spans="1:122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/>
      <c r="U70" s="5"/>
      <c r="V70" s="5"/>
      <c r="W70" s="5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</row>
    <row r="71" spans="1:122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8"/>
      <c r="U71" s="5"/>
      <c r="V71" s="5"/>
      <c r="W71" s="5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</row>
    <row r="72" spans="1:122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5"/>
      <c r="V72" s="5"/>
      <c r="W72" s="5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</row>
    <row r="73" spans="1:122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8"/>
      <c r="U73" s="5"/>
      <c r="V73" s="5"/>
      <c r="W73" s="5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</row>
    <row r="74" spans="1:122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8"/>
      <c r="U74" s="5"/>
      <c r="V74" s="5"/>
      <c r="W74" s="5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</row>
    <row r="75" spans="1:122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8"/>
      <c r="U75" s="5"/>
      <c r="V75" s="5"/>
      <c r="W75" s="5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</row>
    <row r="76" spans="1:122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8"/>
      <c r="U76" s="5"/>
      <c r="V76" s="5"/>
      <c r="W76" s="5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</row>
    <row r="77" spans="1:122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8"/>
      <c r="U77" s="5"/>
      <c r="V77" s="5"/>
      <c r="W77" s="5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</row>
    <row r="78" spans="1:122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/>
      <c r="U78" s="5"/>
      <c r="V78" s="5"/>
      <c r="W78" s="5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</row>
    <row r="79" spans="1:122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8"/>
      <c r="U79" s="5"/>
      <c r="V79" s="5"/>
      <c r="W79" s="5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</row>
    <row r="80" spans="1:122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8"/>
      <c r="U80" s="5"/>
      <c r="V80" s="5"/>
      <c r="W80" s="5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</row>
    <row r="81" spans="1:122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8"/>
      <c r="U81" s="5"/>
      <c r="V81" s="5"/>
      <c r="W81" s="5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</row>
    <row r="82" spans="1:122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8"/>
      <c r="U82" s="5"/>
      <c r="V82" s="5"/>
      <c r="W82" s="5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</row>
    <row r="83" spans="1:122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8"/>
      <c r="U83" s="5"/>
      <c r="V83" s="5"/>
      <c r="W83" s="5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</row>
    <row r="84" spans="1:122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8"/>
      <c r="U84" s="5"/>
      <c r="V84" s="5"/>
      <c r="W84" s="5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</row>
    <row r="85" spans="1:122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8"/>
      <c r="U85" s="5"/>
      <c r="V85" s="5"/>
      <c r="W85" s="5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</row>
    <row r="86" spans="1:122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8"/>
      <c r="U86" s="5"/>
      <c r="V86" s="5"/>
      <c r="W86" s="5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</row>
    <row r="87" spans="1:122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8"/>
      <c r="U87" s="5"/>
      <c r="V87" s="5"/>
      <c r="W87" s="5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</row>
    <row r="88" spans="1:122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8"/>
      <c r="U88" s="5"/>
      <c r="V88" s="5"/>
      <c r="W88" s="5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</row>
    <row r="89" spans="1:122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8"/>
      <c r="U89" s="5"/>
      <c r="V89" s="5"/>
      <c r="W89" s="5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</row>
    <row r="90" spans="1:122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8"/>
      <c r="U90" s="5"/>
      <c r="V90" s="5"/>
      <c r="W90" s="5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</row>
    <row r="91" spans="1:122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8"/>
      <c r="U91" s="5"/>
      <c r="V91" s="5"/>
      <c r="W91" s="5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</row>
    <row r="92" spans="1:122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8"/>
      <c r="U92" s="5"/>
      <c r="V92" s="5"/>
      <c r="W92" s="5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</row>
    <row r="93" spans="1:122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8"/>
      <c r="U93" s="5"/>
      <c r="V93" s="5"/>
      <c r="W93" s="5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</row>
    <row r="94" spans="1:122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8"/>
      <c r="U94" s="5"/>
      <c r="V94" s="5"/>
      <c r="W94" s="5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</row>
    <row r="95" spans="1:122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8"/>
      <c r="U95" s="5"/>
      <c r="V95" s="5"/>
      <c r="W95" s="5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</row>
    <row r="96" spans="1:122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8"/>
      <c r="U96" s="5"/>
      <c r="V96" s="5"/>
      <c r="W96" s="5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</row>
    <row r="97" spans="1:122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8"/>
      <c r="U97" s="5"/>
      <c r="V97" s="5"/>
      <c r="W97" s="5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</row>
    <row r="98" spans="1:122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8"/>
      <c r="U98" s="5"/>
      <c r="V98" s="5"/>
      <c r="W98" s="5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</row>
    <row r="99" spans="1:122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8"/>
      <c r="U99" s="5"/>
      <c r="V99" s="5"/>
      <c r="W99" s="5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</row>
    <row r="100" spans="1:122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8"/>
      <c r="U100" s="5"/>
      <c r="V100" s="5"/>
      <c r="W100" s="5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</row>
    <row r="101" spans="1:122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8"/>
      <c r="U101" s="5"/>
      <c r="V101" s="5"/>
      <c r="W101" s="5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</row>
    <row r="102" spans="1:122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8"/>
      <c r="U102" s="5"/>
      <c r="V102" s="5"/>
      <c r="W102" s="5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</row>
    <row r="103" spans="1:122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8"/>
      <c r="U103" s="5"/>
      <c r="V103" s="5"/>
      <c r="W103" s="5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</row>
    <row r="104" spans="1:122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8"/>
      <c r="U104" s="5"/>
      <c r="V104" s="5"/>
      <c r="W104" s="5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</row>
    <row r="105" spans="1:122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8"/>
      <c r="U105" s="5"/>
      <c r="V105" s="5"/>
      <c r="W105" s="5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</row>
    <row r="106" spans="1:122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8"/>
      <c r="U106" s="5"/>
      <c r="V106" s="5"/>
      <c r="W106" s="5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</row>
    <row r="107" spans="1:122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8"/>
      <c r="U107" s="5"/>
      <c r="V107" s="5"/>
      <c r="W107" s="5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</row>
    <row r="108" spans="1:122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8"/>
      <c r="U108" s="5"/>
      <c r="V108" s="5"/>
      <c r="W108" s="5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</row>
    <row r="109" spans="1:122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/>
      <c r="U109" s="5"/>
      <c r="V109" s="5"/>
      <c r="W109" s="5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</row>
    <row r="110" spans="1:122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8"/>
      <c r="U110" s="5"/>
      <c r="V110" s="5"/>
      <c r="W110" s="5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</row>
    <row r="111" spans="1:122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"/>
      <c r="U111" s="5"/>
      <c r="V111" s="5"/>
      <c r="W111" s="5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</row>
    <row r="112" spans="1:122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"/>
      <c r="U112" s="5"/>
      <c r="V112" s="5"/>
      <c r="W112" s="5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</row>
    <row r="113" spans="1:122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"/>
      <c r="U113" s="5"/>
      <c r="V113" s="5"/>
      <c r="W113" s="5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</row>
    <row r="114" spans="1:122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8"/>
      <c r="U114" s="5"/>
      <c r="V114" s="5"/>
      <c r="W114" s="5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</row>
    <row r="115" spans="1:122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"/>
      <c r="U115" s="5"/>
      <c r="V115" s="5"/>
      <c r="W115" s="5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</row>
    <row r="116" spans="1:122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8"/>
      <c r="U116" s="5"/>
      <c r="V116" s="5"/>
      <c r="W116" s="5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</row>
    <row r="117" spans="1:122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"/>
      <c r="U117" s="5"/>
      <c r="V117" s="5"/>
      <c r="W117" s="5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</row>
    <row r="118" spans="1:122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8"/>
      <c r="U118" s="5"/>
      <c r="V118" s="5"/>
      <c r="W118" s="5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</row>
    <row r="119" spans="1:122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8"/>
      <c r="U119" s="5"/>
      <c r="V119" s="5"/>
      <c r="W119" s="5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</row>
    <row r="120" spans="1:122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"/>
      <c r="U120" s="5"/>
      <c r="V120" s="5"/>
      <c r="W120" s="5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</row>
    <row r="121" spans="1:122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8"/>
      <c r="U121" s="5"/>
      <c r="V121" s="5"/>
      <c r="W121" s="5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</row>
    <row r="122" spans="1:122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8"/>
      <c r="U122" s="5"/>
      <c r="V122" s="5"/>
      <c r="W122" s="5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</row>
    <row r="123" spans="1:122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"/>
      <c r="U123" s="5"/>
      <c r="V123" s="5"/>
      <c r="W123" s="5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</row>
    <row r="124" spans="1:122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"/>
      <c r="U124" s="5"/>
      <c r="V124" s="5"/>
      <c r="W124" s="5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</row>
    <row r="125" spans="1:122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"/>
      <c r="U125" s="5"/>
      <c r="V125" s="5"/>
      <c r="W125" s="5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</row>
    <row r="126" spans="1:122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"/>
      <c r="U126" s="5"/>
      <c r="V126" s="5"/>
      <c r="W126" s="5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</row>
    <row r="127" spans="1:122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"/>
      <c r="U127" s="5"/>
      <c r="V127" s="5"/>
      <c r="W127" s="5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</row>
    <row r="128" spans="1:122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"/>
      <c r="U128" s="5"/>
      <c r="V128" s="5"/>
      <c r="W128" s="5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</row>
    <row r="129" spans="1:122" ht="12.75">
      <c r="A129" s="2"/>
      <c r="B129" s="3"/>
      <c r="C129" s="3"/>
      <c r="D129" s="2"/>
      <c r="E129" s="2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"/>
      <c r="U129" s="5"/>
      <c r="V129" s="5"/>
      <c r="W129" s="5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</row>
    <row r="130" spans="1:122" ht="12.75">
      <c r="A130" s="2"/>
      <c r="B130" s="3"/>
      <c r="C130" s="3"/>
      <c r="D130" s="2"/>
      <c r="E130" s="2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8"/>
      <c r="U130" s="5"/>
      <c r="V130" s="5"/>
      <c r="W130" s="5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</row>
    <row r="131" spans="1:122" ht="12.75">
      <c r="A131" s="2"/>
      <c r="B131" s="3"/>
      <c r="C131" s="3"/>
      <c r="D131" s="2"/>
      <c r="E131" s="2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8"/>
      <c r="U131" s="5"/>
      <c r="V131" s="5"/>
      <c r="W131" s="5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</row>
    <row r="132" spans="1:5" ht="12.75">
      <c r="A132" s="11"/>
      <c r="B132" s="12"/>
      <c r="C132" s="12"/>
      <c r="D132" s="11"/>
      <c r="E132" s="2"/>
    </row>
    <row r="133" spans="1:5" ht="12.75">
      <c r="A133" s="11"/>
      <c r="B133" s="12"/>
      <c r="C133" s="12"/>
      <c r="D133" s="11"/>
      <c r="E133" s="2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2"/>
    </row>
    <row r="160" spans="1:5" ht="12.75">
      <c r="A160" s="11"/>
      <c r="B160" s="12"/>
      <c r="C160" s="12"/>
      <c r="D160" s="11"/>
      <c r="E160" s="2"/>
    </row>
    <row r="161" spans="1:5" ht="12.75">
      <c r="A161" s="11"/>
      <c r="B161" s="12"/>
      <c r="C161" s="12"/>
      <c r="D161" s="11"/>
      <c r="E161" s="2"/>
    </row>
    <row r="162" spans="1:5" ht="12.75">
      <c r="A162" s="11"/>
      <c r="B162" s="12"/>
      <c r="C162" s="12"/>
      <c r="D162" s="11"/>
      <c r="E162" s="2"/>
    </row>
    <row r="163" spans="1:5" ht="12.75">
      <c r="A163" s="11"/>
      <c r="B163" s="12"/>
      <c r="C163" s="12"/>
      <c r="D163" s="11"/>
      <c r="E163" s="2"/>
    </row>
    <row r="164" spans="1:5" ht="12.75">
      <c r="A164" s="11"/>
      <c r="B164" s="12"/>
      <c r="C164" s="12"/>
      <c r="D164" s="11"/>
      <c r="E164" s="2"/>
    </row>
    <row r="165" spans="1:5" ht="12.75">
      <c r="A165" s="11"/>
      <c r="B165" s="12"/>
      <c r="C165" s="12"/>
      <c r="D165" s="11"/>
      <c r="E165" s="12"/>
    </row>
    <row r="166" spans="1:5" ht="12.75">
      <c r="A166" s="11"/>
      <c r="B166" s="12"/>
      <c r="C166" s="12"/>
      <c r="D166" s="11"/>
      <c r="E166" s="12"/>
    </row>
    <row r="167" spans="1:5" ht="12.75">
      <c r="A167" s="11"/>
      <c r="B167" s="12"/>
      <c r="C167" s="12"/>
      <c r="D167" s="11"/>
      <c r="E167" s="12"/>
    </row>
    <row r="168" spans="1:5" ht="12.75">
      <c r="A168" s="11"/>
      <c r="B168" s="12"/>
      <c r="C168" s="12"/>
      <c r="D168" s="11"/>
      <c r="E168" s="12"/>
    </row>
    <row r="169" spans="1:5" ht="12.75">
      <c r="A169" s="11"/>
      <c r="B169" s="12"/>
      <c r="C169" s="12"/>
      <c r="D169" s="11"/>
      <c r="E169" s="12"/>
    </row>
    <row r="170" spans="1:5" ht="12.75">
      <c r="A170" s="11"/>
      <c r="B170" s="12"/>
      <c r="C170" s="12"/>
      <c r="D170" s="11"/>
      <c r="E170" s="12"/>
    </row>
    <row r="171" spans="1:5" ht="12.75">
      <c r="A171" s="11"/>
      <c r="B171" s="12"/>
      <c r="C171" s="12"/>
      <c r="D171" s="11"/>
      <c r="E171" s="12"/>
    </row>
    <row r="172" spans="1:5" ht="12.75">
      <c r="A172" s="11"/>
      <c r="B172" s="12"/>
      <c r="C172" s="12"/>
      <c r="D172" s="11"/>
      <c r="E172" s="12"/>
    </row>
    <row r="173" spans="1:5" ht="12.75">
      <c r="A173" s="11"/>
      <c r="B173" s="12"/>
      <c r="C173" s="12"/>
      <c r="D173" s="11"/>
      <c r="E173" s="12"/>
    </row>
    <row r="174" spans="1:5" ht="12.75">
      <c r="A174" s="11"/>
      <c r="B174" s="12"/>
      <c r="C174" s="12"/>
      <c r="D174" s="11"/>
      <c r="E174" s="12"/>
    </row>
  </sheetData>
  <sheetProtection/>
  <mergeCells count="24">
    <mergeCell ref="F5:F8"/>
    <mergeCell ref="G5:G8"/>
    <mergeCell ref="K6:S6"/>
    <mergeCell ref="J6:J8"/>
    <mergeCell ref="S7:S8"/>
    <mergeCell ref="I5:I8"/>
    <mergeCell ref="A1:U1"/>
    <mergeCell ref="A5:A8"/>
    <mergeCell ref="B5:B8"/>
    <mergeCell ref="C5:C8"/>
    <mergeCell ref="D5:D8"/>
    <mergeCell ref="E5:E8"/>
    <mergeCell ref="H5:H8"/>
    <mergeCell ref="K7:L7"/>
    <mergeCell ref="M7:N7"/>
    <mergeCell ref="O7:P7"/>
    <mergeCell ref="I2:P2"/>
    <mergeCell ref="V5:W6"/>
    <mergeCell ref="V7:V8"/>
    <mergeCell ref="W7:W8"/>
    <mergeCell ref="Q7:R7"/>
    <mergeCell ref="T5:T8"/>
    <mergeCell ref="U5:U8"/>
    <mergeCell ref="J5:S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DV186"/>
  <sheetViews>
    <sheetView zoomScalePageLayoutView="0" workbookViewId="0" topLeftCell="A1">
      <selection activeCell="C11" sqref="C11:C59"/>
    </sheetView>
  </sheetViews>
  <sheetFormatPr defaultColWidth="9.00390625" defaultRowHeight="12.75"/>
  <cols>
    <col min="1" max="1" width="2.75390625" style="9" customWidth="1"/>
    <col min="2" max="2" width="15.875" style="6" customWidth="1"/>
    <col min="3" max="3" width="14.00390625" style="6" customWidth="1"/>
    <col min="4" max="4" width="4.625" style="9" customWidth="1"/>
    <col min="5" max="5" width="6.25390625" style="6" customWidth="1"/>
    <col min="6" max="6" width="4.25390625" style="13" customWidth="1"/>
    <col min="7" max="7" width="8.00390625" style="6" customWidth="1"/>
    <col min="8" max="8" width="5.75390625" style="6" customWidth="1"/>
    <col min="9" max="9" width="5.25390625" style="6" customWidth="1"/>
    <col min="10" max="10" width="7.375" style="6" customWidth="1"/>
    <col min="11" max="11" width="4.875" style="6" customWidth="1"/>
    <col min="12" max="12" width="6.625" style="6" customWidth="1"/>
    <col min="13" max="13" width="2.00390625" style="6" hidden="1" customWidth="1"/>
    <col min="14" max="14" width="5.375" style="6" hidden="1" customWidth="1"/>
    <col min="15" max="15" width="4.25390625" style="6" customWidth="1"/>
    <col min="16" max="16" width="6.125" style="6" customWidth="1"/>
    <col min="17" max="17" width="3.875" style="6" customWidth="1"/>
    <col min="18" max="18" width="5.375" style="6" customWidth="1"/>
    <col min="19" max="19" width="4.625" style="6" customWidth="1"/>
    <col min="20" max="20" width="5.625" style="6" customWidth="1"/>
    <col min="21" max="21" width="4.00390625" style="6" customWidth="1"/>
    <col min="22" max="22" width="4.75390625" style="6" customWidth="1"/>
    <col min="23" max="23" width="6.375" style="6" customWidth="1"/>
    <col min="24" max="24" width="8.00390625" style="14" customWidth="1"/>
    <col min="25" max="25" width="10.625" style="9" customWidth="1"/>
    <col min="26" max="26" width="5.00390625" style="9" customWidth="1"/>
    <col min="27" max="27" width="9.00390625" style="9" customWidth="1"/>
    <col min="28" max="28" width="7.625" style="6" customWidth="1"/>
    <col min="29" max="29" width="8.875" style="6" customWidth="1"/>
    <col min="30" max="30" width="8.25390625" style="6" customWidth="1"/>
    <col min="31" max="31" width="8.375" style="6" customWidth="1"/>
    <col min="32" max="32" width="5.375" style="6" customWidth="1"/>
    <col min="33" max="16384" width="9.125" style="6" customWidth="1"/>
  </cols>
  <sheetData>
    <row r="1" spans="1:26" ht="15.75">
      <c r="A1" s="125" t="s">
        <v>148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42"/>
    </row>
    <row r="2" spans="10:14" ht="15">
      <c r="J2" s="22" t="s">
        <v>196</v>
      </c>
      <c r="K2" s="22"/>
      <c r="L2" s="22"/>
      <c r="M2" s="22"/>
      <c r="N2" s="22"/>
    </row>
    <row r="3" spans="10:14" ht="15">
      <c r="J3" s="22" t="s">
        <v>60</v>
      </c>
      <c r="K3" s="22"/>
      <c r="L3" s="22"/>
      <c r="M3" s="22"/>
      <c r="N3" s="22"/>
    </row>
    <row r="4" spans="1:126" ht="12.75" customHeight="1">
      <c r="A4" s="126" t="s">
        <v>2</v>
      </c>
      <c r="B4" s="126" t="s">
        <v>0</v>
      </c>
      <c r="C4" s="126" t="s">
        <v>3</v>
      </c>
      <c r="D4" s="129" t="s">
        <v>10</v>
      </c>
      <c r="E4" s="126" t="s">
        <v>14</v>
      </c>
      <c r="F4" s="123" t="s">
        <v>15</v>
      </c>
      <c r="G4" s="129" t="s">
        <v>18</v>
      </c>
      <c r="H4" s="124" t="s">
        <v>19</v>
      </c>
      <c r="I4" s="124" t="s">
        <v>156</v>
      </c>
      <c r="J4" s="113" t="s">
        <v>1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20" t="s">
        <v>11</v>
      </c>
      <c r="Y4" s="120" t="s">
        <v>11</v>
      </c>
      <c r="Z4" s="119" t="s">
        <v>22</v>
      </c>
      <c r="AA4" s="119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ht="12.75" customHeight="1">
      <c r="A5" s="127"/>
      <c r="B5" s="127"/>
      <c r="C5" s="127"/>
      <c r="D5" s="130"/>
      <c r="E5" s="127"/>
      <c r="F5" s="123"/>
      <c r="G5" s="130"/>
      <c r="H5" s="111"/>
      <c r="I5" s="111"/>
      <c r="J5" s="106" t="s">
        <v>6</v>
      </c>
      <c r="K5" s="131" t="s">
        <v>21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21"/>
      <c r="Y5" s="121"/>
      <c r="Z5" s="119"/>
      <c r="AA5" s="119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ht="33.75" customHeight="1">
      <c r="A6" s="127"/>
      <c r="B6" s="127"/>
      <c r="C6" s="127"/>
      <c r="D6" s="129"/>
      <c r="E6" s="127"/>
      <c r="F6" s="123"/>
      <c r="G6" s="129"/>
      <c r="H6" s="111"/>
      <c r="I6" s="111"/>
      <c r="J6" s="107"/>
      <c r="K6" s="119" t="s">
        <v>23</v>
      </c>
      <c r="L6" s="119"/>
      <c r="M6" s="117" t="s">
        <v>9</v>
      </c>
      <c r="N6" s="133"/>
      <c r="O6" s="117" t="s">
        <v>16</v>
      </c>
      <c r="P6" s="118"/>
      <c r="Q6" s="117" t="s">
        <v>16</v>
      </c>
      <c r="R6" s="118"/>
      <c r="S6" s="108" t="s">
        <v>17</v>
      </c>
      <c r="T6" s="108"/>
      <c r="U6" s="109" t="s">
        <v>129</v>
      </c>
      <c r="V6" s="110"/>
      <c r="W6" s="111" t="s">
        <v>12</v>
      </c>
      <c r="X6" s="121"/>
      <c r="Y6" s="121"/>
      <c r="Z6" s="119" t="s">
        <v>25</v>
      </c>
      <c r="AA6" s="119" t="s">
        <v>26</v>
      </c>
      <c r="AB6" s="7"/>
      <c r="AC6" s="7"/>
      <c r="AD6" s="7"/>
      <c r="AE6" s="7"/>
      <c r="AF6" s="7"/>
      <c r="AG6" s="15"/>
      <c r="AH6" s="15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ht="36.75" customHeight="1">
      <c r="A7" s="128"/>
      <c r="B7" s="128"/>
      <c r="C7" s="128"/>
      <c r="D7" s="129"/>
      <c r="E7" s="128"/>
      <c r="F7" s="123"/>
      <c r="G7" s="129"/>
      <c r="H7" s="112"/>
      <c r="I7" s="112"/>
      <c r="J7" s="108"/>
      <c r="K7" s="23" t="s">
        <v>24</v>
      </c>
      <c r="L7" s="23" t="s">
        <v>7</v>
      </c>
      <c r="M7" s="23" t="s">
        <v>8</v>
      </c>
      <c r="N7" s="23" t="s">
        <v>7</v>
      </c>
      <c r="O7" s="23" t="s">
        <v>8</v>
      </c>
      <c r="P7" s="23" t="s">
        <v>7</v>
      </c>
      <c r="Q7" s="23" t="s">
        <v>8</v>
      </c>
      <c r="R7" s="23" t="s">
        <v>7</v>
      </c>
      <c r="S7" s="23" t="s">
        <v>8</v>
      </c>
      <c r="T7" s="23" t="s">
        <v>7</v>
      </c>
      <c r="U7" s="23" t="s">
        <v>8</v>
      </c>
      <c r="V7" s="23" t="s">
        <v>7</v>
      </c>
      <c r="W7" s="112"/>
      <c r="X7" s="122"/>
      <c r="Y7" s="122"/>
      <c r="Z7" s="119"/>
      <c r="AA7" s="119"/>
      <c r="AB7" s="15"/>
      <c r="AC7" s="15"/>
      <c r="AD7" s="16"/>
      <c r="AE7" s="16"/>
      <c r="AF7" s="16"/>
      <c r="AG7" s="15"/>
      <c r="AH7" s="15"/>
      <c r="AI7" s="16"/>
      <c r="AJ7" s="16"/>
      <c r="AK7" s="16"/>
      <c r="AL7" s="17"/>
      <c r="AM7" s="17"/>
      <c r="AN7" s="17"/>
      <c r="AO7" s="1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 t="s">
        <v>4</v>
      </c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26" s="13" customFormat="1" ht="11.2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12</v>
      </c>
      <c r="N8" s="24">
        <v>13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>
        <v>19</v>
      </c>
      <c r="V8" s="24">
        <v>20</v>
      </c>
      <c r="W8" s="24">
        <v>21</v>
      </c>
      <c r="X8" s="24">
        <v>22</v>
      </c>
      <c r="Y8" s="24">
        <v>23</v>
      </c>
      <c r="Z8" s="24">
        <v>24</v>
      </c>
      <c r="AA8" s="24">
        <v>25</v>
      </c>
      <c r="AB8" s="18"/>
      <c r="AC8" s="18"/>
      <c r="AD8" s="19"/>
      <c r="AE8" s="19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</row>
    <row r="9" spans="1:126" s="13" customFormat="1" ht="12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9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</row>
    <row r="10" spans="1:126" ht="12" customHeight="1">
      <c r="A10" s="2"/>
      <c r="B10" s="27"/>
      <c r="E10" s="28"/>
      <c r="F10" s="28"/>
      <c r="G10" s="29" t="s">
        <v>45</v>
      </c>
      <c r="H10" s="29"/>
      <c r="I10" s="29"/>
      <c r="J10" s="29"/>
      <c r="K10" s="29"/>
      <c r="L10" s="29"/>
      <c r="M10" s="28"/>
      <c r="N10" s="28"/>
      <c r="O10" s="30"/>
      <c r="P10" s="21"/>
      <c r="Q10" s="21"/>
      <c r="R10" s="21"/>
      <c r="S10" s="21"/>
      <c r="T10" s="21"/>
      <c r="U10" s="21"/>
      <c r="V10" s="21"/>
      <c r="W10" s="25"/>
      <c r="X10" s="26"/>
      <c r="Y10" s="25"/>
      <c r="Z10" s="25"/>
      <c r="AA10" s="25"/>
      <c r="AB10" s="21"/>
      <c r="AC10" s="21"/>
      <c r="AD10" s="21"/>
      <c r="AE10" s="2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ht="14.25" customHeight="1">
      <c r="A11" s="2">
        <v>1</v>
      </c>
      <c r="B11" s="50" t="s">
        <v>80</v>
      </c>
      <c r="C11" s="73"/>
      <c r="D11" s="2" t="s">
        <v>117</v>
      </c>
      <c r="E11" s="2">
        <v>20</v>
      </c>
      <c r="F11" s="65"/>
      <c r="G11" s="5">
        <v>17697</v>
      </c>
      <c r="H11" s="5">
        <v>3.69</v>
      </c>
      <c r="I11" s="5">
        <v>2.34</v>
      </c>
      <c r="J11" s="4">
        <f>G11*H11*I11</f>
        <v>152806.51619999998</v>
      </c>
      <c r="K11" s="4">
        <v>25</v>
      </c>
      <c r="L11" s="4">
        <f>G11*H11*I11*K11/100</f>
        <v>38201.629049999996</v>
      </c>
      <c r="M11" s="4">
        <v>5</v>
      </c>
      <c r="N11" s="4"/>
      <c r="O11" s="4">
        <v>10</v>
      </c>
      <c r="P11" s="4">
        <f aca="true" t="shared" si="0" ref="P11:P56">L11*M11*O11/100</f>
        <v>19100.814524999998</v>
      </c>
      <c r="Q11" s="4"/>
      <c r="R11" s="4"/>
      <c r="S11" s="4"/>
      <c r="T11" s="4">
        <f aca="true" t="shared" si="1" ref="T11:T47">S11*G11/100</f>
        <v>0</v>
      </c>
      <c r="U11" s="4">
        <v>25</v>
      </c>
      <c r="V11" s="4">
        <f>U11*G11/100</f>
        <v>4424.25</v>
      </c>
      <c r="W11" s="4">
        <f>J11+L11+P11+R11+T11+V11</f>
        <v>214533.20977499997</v>
      </c>
      <c r="X11" s="61">
        <v>1</v>
      </c>
      <c r="Y11" s="31">
        <f aca="true" t="shared" si="2" ref="Y11:Y57">W11*X11</f>
        <v>214533.20977499997</v>
      </c>
      <c r="Z11" s="62"/>
      <c r="AA11" s="31"/>
      <c r="AB11" s="21"/>
      <c r="AC11" s="88"/>
      <c r="AD11" s="88"/>
      <c r="AE11" s="88"/>
      <c r="AF11" s="66"/>
      <c r="AG11" s="66"/>
      <c r="AH11" s="66"/>
      <c r="AI11" s="66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ht="13.5" customHeight="1">
      <c r="A12" s="2">
        <v>2</v>
      </c>
      <c r="B12" s="55" t="s">
        <v>61</v>
      </c>
      <c r="C12" s="73"/>
      <c r="D12" s="2" t="s">
        <v>117</v>
      </c>
      <c r="E12" s="5" t="s">
        <v>130</v>
      </c>
      <c r="F12" s="65"/>
      <c r="G12" s="2">
        <v>17697</v>
      </c>
      <c r="H12" s="2">
        <v>3.32</v>
      </c>
      <c r="I12" s="5">
        <v>2.34</v>
      </c>
      <c r="J12" s="4">
        <f aca="true" t="shared" si="3" ref="J12:J59">G12*H12*I12</f>
        <v>137484.45359999998</v>
      </c>
      <c r="K12" s="4">
        <v>25</v>
      </c>
      <c r="L12" s="4">
        <f aca="true" t="shared" si="4" ref="L12:L59">G12*H12*I12*K12/100</f>
        <v>34371.113399999995</v>
      </c>
      <c r="M12" s="4">
        <v>5</v>
      </c>
      <c r="N12" s="31"/>
      <c r="O12" s="4">
        <v>10</v>
      </c>
      <c r="P12" s="4">
        <f t="shared" si="0"/>
        <v>17185.5567</v>
      </c>
      <c r="Q12" s="4"/>
      <c r="R12" s="4"/>
      <c r="S12" s="31">
        <v>150</v>
      </c>
      <c r="T12" s="4">
        <f t="shared" si="1"/>
        <v>26545.5</v>
      </c>
      <c r="U12" s="4"/>
      <c r="V12" s="4">
        <f>U12*G12/100</f>
        <v>0</v>
      </c>
      <c r="W12" s="4">
        <f aca="true" t="shared" si="5" ref="W12:W59">J12+L12+P12+R12+T12+V12</f>
        <v>215586.6237</v>
      </c>
      <c r="X12" s="57">
        <v>1</v>
      </c>
      <c r="Y12" s="31">
        <f t="shared" si="2"/>
        <v>215586.6237</v>
      </c>
      <c r="Z12" s="25">
        <v>1</v>
      </c>
      <c r="AA12" s="31">
        <f aca="true" t="shared" si="6" ref="AA12:AA30">J12*Z12+L12</f>
        <v>171855.56699999998</v>
      </c>
      <c r="AB12" s="21"/>
      <c r="AC12" s="88"/>
      <c r="AD12" s="88"/>
      <c r="AE12" s="88"/>
      <c r="AF12" s="66"/>
      <c r="AG12" s="66"/>
      <c r="AH12" s="66"/>
      <c r="AI12" s="66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26" ht="13.5" customHeight="1">
      <c r="A13" s="2">
        <v>3</v>
      </c>
      <c r="B13" s="55" t="s">
        <v>61</v>
      </c>
      <c r="C13" s="73"/>
      <c r="D13" s="2" t="s">
        <v>119</v>
      </c>
      <c r="E13" s="5">
        <v>40.06</v>
      </c>
      <c r="F13" s="65" t="s">
        <v>65</v>
      </c>
      <c r="G13" s="2">
        <v>17697</v>
      </c>
      <c r="H13" s="2">
        <v>4.53</v>
      </c>
      <c r="I13" s="5">
        <v>2.34</v>
      </c>
      <c r="J13" s="4">
        <f>G13*H13*I13</f>
        <v>187591.7394</v>
      </c>
      <c r="K13" s="4">
        <v>25</v>
      </c>
      <c r="L13" s="4">
        <f>G13*H13*I13*K13/100</f>
        <v>46897.93484999999</v>
      </c>
      <c r="M13" s="4">
        <v>5</v>
      </c>
      <c r="N13" s="4"/>
      <c r="O13" s="4">
        <v>10</v>
      </c>
      <c r="P13" s="4">
        <f>L13*M13*O13/100</f>
        <v>23448.967424999995</v>
      </c>
      <c r="Q13" s="31"/>
      <c r="R13" s="31"/>
      <c r="S13" s="4">
        <v>150</v>
      </c>
      <c r="T13" s="4">
        <f>S13*G13/100</f>
        <v>26545.5</v>
      </c>
      <c r="U13" s="4"/>
      <c r="V13" s="4"/>
      <c r="W13" s="4">
        <f>J13+L13+P13+R13+T13+V13</f>
        <v>284484.14167499996</v>
      </c>
      <c r="X13" s="57">
        <v>1</v>
      </c>
      <c r="Y13" s="31">
        <f>W13*X13</f>
        <v>284484.14167499996</v>
      </c>
      <c r="Z13" s="25">
        <v>1</v>
      </c>
      <c r="AA13" s="31">
        <f>J13*Z13+L13</f>
        <v>234489.67424999998</v>
      </c>
      <c r="AB13" s="21"/>
      <c r="AC13" s="88"/>
      <c r="AD13" s="88"/>
      <c r="AE13" s="88"/>
      <c r="AF13" s="66"/>
      <c r="AG13" s="66"/>
      <c r="AH13" s="66"/>
      <c r="AI13" s="66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</row>
    <row r="14" spans="1:126" ht="13.5" customHeight="1">
      <c r="A14" s="2">
        <v>4</v>
      </c>
      <c r="B14" s="55" t="s">
        <v>62</v>
      </c>
      <c r="C14" s="73"/>
      <c r="D14" s="2" t="s">
        <v>117</v>
      </c>
      <c r="E14" s="5">
        <v>20</v>
      </c>
      <c r="F14" s="65"/>
      <c r="G14" s="2">
        <v>17697</v>
      </c>
      <c r="H14" s="2">
        <v>3.69</v>
      </c>
      <c r="I14" s="5">
        <v>2.34</v>
      </c>
      <c r="J14" s="4">
        <f>G14*H14*I14</f>
        <v>152806.51619999998</v>
      </c>
      <c r="K14" s="4">
        <v>25</v>
      </c>
      <c r="L14" s="4">
        <f>G14*H14*I14*K14/100</f>
        <v>38201.629049999996</v>
      </c>
      <c r="M14" s="4">
        <v>5</v>
      </c>
      <c r="N14" s="4"/>
      <c r="O14" s="4">
        <v>10</v>
      </c>
      <c r="P14" s="4">
        <f>L14*M14*O14/100</f>
        <v>19100.814524999998</v>
      </c>
      <c r="Q14" s="31"/>
      <c r="R14" s="31"/>
      <c r="S14" s="4">
        <v>150</v>
      </c>
      <c r="T14" s="4">
        <f>S14*G14/100</f>
        <v>26545.5</v>
      </c>
      <c r="U14" s="4"/>
      <c r="V14" s="4"/>
      <c r="W14" s="4">
        <f>J14+L14+P14+R14+T14+V14</f>
        <v>236654.45977499997</v>
      </c>
      <c r="X14" s="57">
        <v>1</v>
      </c>
      <c r="Y14" s="31">
        <f>W14*X14</f>
        <v>236654.45977499997</v>
      </c>
      <c r="Z14" s="25"/>
      <c r="AA14" s="31"/>
      <c r="AB14" s="21"/>
      <c r="AC14" s="88"/>
      <c r="AD14" s="88"/>
      <c r="AE14" s="88"/>
      <c r="AF14" s="66"/>
      <c r="AG14" s="66"/>
      <c r="AH14" s="66"/>
      <c r="AI14" s="66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</row>
    <row r="15" spans="1:126" ht="13.5" customHeight="1">
      <c r="A15" s="2">
        <v>5</v>
      </c>
      <c r="B15" s="55" t="s">
        <v>62</v>
      </c>
      <c r="C15" s="73"/>
      <c r="D15" s="2" t="s">
        <v>119</v>
      </c>
      <c r="E15" s="5">
        <v>37</v>
      </c>
      <c r="F15" s="65" t="s">
        <v>65</v>
      </c>
      <c r="G15" s="2">
        <v>17697</v>
      </c>
      <c r="H15" s="2">
        <v>4.53</v>
      </c>
      <c r="I15" s="5">
        <v>2.34</v>
      </c>
      <c r="J15" s="4">
        <f>G15*H15*I15</f>
        <v>187591.7394</v>
      </c>
      <c r="K15" s="4">
        <v>25</v>
      </c>
      <c r="L15" s="4">
        <f>G15*H15*I15*K15/100</f>
        <v>46897.93484999999</v>
      </c>
      <c r="M15" s="4">
        <v>5</v>
      </c>
      <c r="N15" s="4"/>
      <c r="O15" s="4">
        <v>10</v>
      </c>
      <c r="P15" s="4">
        <f>L15*M15*O15/100</f>
        <v>23448.967424999995</v>
      </c>
      <c r="Q15" s="4"/>
      <c r="R15" s="4"/>
      <c r="S15" s="4">
        <v>150</v>
      </c>
      <c r="T15" s="4">
        <f>S15*G15/100</f>
        <v>26545.5</v>
      </c>
      <c r="U15" s="4"/>
      <c r="V15" s="4"/>
      <c r="W15" s="4">
        <f>J15+L15+P15+R15+T15+V15</f>
        <v>284484.14167499996</v>
      </c>
      <c r="X15" s="77">
        <v>1</v>
      </c>
      <c r="Y15" s="31">
        <f>W15*X15</f>
        <v>284484.14167499996</v>
      </c>
      <c r="Z15" s="4">
        <v>1</v>
      </c>
      <c r="AA15" s="31">
        <f>J15*Z15+L15</f>
        <v>234489.67424999998</v>
      </c>
      <c r="AB15" s="7"/>
      <c r="AC15" s="66"/>
      <c r="AD15" s="66"/>
      <c r="AE15" s="66"/>
      <c r="AF15" s="66"/>
      <c r="AG15" s="66"/>
      <c r="AH15" s="66"/>
      <c r="AI15" s="66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26" ht="12" customHeight="1">
      <c r="A16" s="2">
        <v>6</v>
      </c>
      <c r="B16" s="55" t="s">
        <v>62</v>
      </c>
      <c r="C16" s="73"/>
      <c r="D16" s="2" t="s">
        <v>118</v>
      </c>
      <c r="E16" s="5">
        <v>21.03</v>
      </c>
      <c r="F16" s="65">
        <v>1</v>
      </c>
      <c r="G16" s="2">
        <v>17697</v>
      </c>
      <c r="H16" s="2">
        <v>4.34</v>
      </c>
      <c r="I16" s="5">
        <v>2.34</v>
      </c>
      <c r="J16" s="4">
        <f t="shared" si="3"/>
        <v>179723.65319999997</v>
      </c>
      <c r="K16" s="2">
        <v>25</v>
      </c>
      <c r="L16" s="4">
        <f t="shared" si="4"/>
        <v>44930.91329999999</v>
      </c>
      <c r="M16" s="4">
        <v>5</v>
      </c>
      <c r="N16" s="4"/>
      <c r="O16" s="4">
        <v>10</v>
      </c>
      <c r="P16" s="4">
        <f>L16*M16*O16/100</f>
        <v>22465.456649999996</v>
      </c>
      <c r="Q16" s="4"/>
      <c r="R16" s="4"/>
      <c r="S16" s="4">
        <v>150</v>
      </c>
      <c r="T16" s="4">
        <f t="shared" si="1"/>
        <v>26545.5</v>
      </c>
      <c r="U16" s="4"/>
      <c r="V16" s="4">
        <f>U16*G16/100</f>
        <v>0</v>
      </c>
      <c r="W16" s="4">
        <f t="shared" si="5"/>
        <v>273665.52314999996</v>
      </c>
      <c r="X16" s="77">
        <v>1</v>
      </c>
      <c r="Y16" s="31">
        <f t="shared" si="2"/>
        <v>273665.52314999996</v>
      </c>
      <c r="Z16" s="38">
        <v>1</v>
      </c>
      <c r="AA16" s="31">
        <f t="shared" si="6"/>
        <v>224654.56649999996</v>
      </c>
      <c r="AB16" s="7"/>
      <c r="AC16" s="66"/>
      <c r="AD16" s="66"/>
      <c r="AE16" s="66"/>
      <c r="AF16" s="66"/>
      <c r="AG16" s="66"/>
      <c r="AH16" s="66"/>
      <c r="AI16" s="66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</row>
    <row r="17" spans="1:126" ht="12" customHeight="1">
      <c r="A17" s="2">
        <v>7</v>
      </c>
      <c r="B17" s="55" t="s">
        <v>62</v>
      </c>
      <c r="C17" s="73"/>
      <c r="D17" s="2" t="s">
        <v>117</v>
      </c>
      <c r="E17" s="5">
        <v>2.03</v>
      </c>
      <c r="F17" s="65"/>
      <c r="G17" s="2">
        <v>17697</v>
      </c>
      <c r="H17" s="2">
        <v>3.41</v>
      </c>
      <c r="I17" s="5">
        <v>2.34</v>
      </c>
      <c r="J17" s="4">
        <f>G17*H17*I17</f>
        <v>141211.4418</v>
      </c>
      <c r="K17" s="4">
        <v>25</v>
      </c>
      <c r="L17" s="4">
        <f>G17*H17*I17*K17/100</f>
        <v>35302.86045</v>
      </c>
      <c r="M17" s="4">
        <v>5</v>
      </c>
      <c r="N17" s="4"/>
      <c r="O17" s="4">
        <v>10</v>
      </c>
      <c r="P17" s="4">
        <f>L17*M17*O17/100</f>
        <v>17651.430225</v>
      </c>
      <c r="Q17" s="63"/>
      <c r="R17" s="63"/>
      <c r="S17" s="4">
        <v>150</v>
      </c>
      <c r="T17" s="4">
        <f>S17*G17/100</f>
        <v>26545.5</v>
      </c>
      <c r="U17" s="4"/>
      <c r="V17" s="4">
        <f>U17*G17/100</f>
        <v>0</v>
      </c>
      <c r="W17" s="4">
        <f>J17+L17+P17+R17+T17+V17</f>
        <v>220711.232475</v>
      </c>
      <c r="X17" s="77">
        <v>1</v>
      </c>
      <c r="Y17" s="4">
        <f>W17*X17</f>
        <v>220711.232475</v>
      </c>
      <c r="Z17" s="25">
        <v>1</v>
      </c>
      <c r="AA17" s="31">
        <f>J17*Z17+L17</f>
        <v>176514.30225</v>
      </c>
      <c r="AB17" s="7"/>
      <c r="AC17" s="66"/>
      <c r="AD17" s="66"/>
      <c r="AE17" s="66"/>
      <c r="AF17" s="66"/>
      <c r="AG17" s="66"/>
      <c r="AH17" s="66"/>
      <c r="AI17" s="66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</row>
    <row r="18" spans="1:126" ht="12.75">
      <c r="A18" s="2">
        <v>8</v>
      </c>
      <c r="B18" s="55" t="s">
        <v>62</v>
      </c>
      <c r="C18" s="73"/>
      <c r="D18" s="2" t="s">
        <v>117</v>
      </c>
      <c r="E18" s="2">
        <v>8.04</v>
      </c>
      <c r="F18" s="65"/>
      <c r="G18" s="2">
        <v>17697</v>
      </c>
      <c r="H18" s="2">
        <v>3.53</v>
      </c>
      <c r="I18" s="5">
        <v>2.34</v>
      </c>
      <c r="J18" s="4">
        <f t="shared" si="3"/>
        <v>146180.75939999998</v>
      </c>
      <c r="K18" s="4">
        <v>25</v>
      </c>
      <c r="L18" s="4">
        <f t="shared" si="4"/>
        <v>36545.189849999995</v>
      </c>
      <c r="M18" s="4">
        <v>5</v>
      </c>
      <c r="N18" s="31">
        <f>M18*G18/100</f>
        <v>884.85</v>
      </c>
      <c r="O18" s="4">
        <v>10</v>
      </c>
      <c r="P18" s="4">
        <f t="shared" si="0"/>
        <v>18272.594924999998</v>
      </c>
      <c r="Q18" s="31"/>
      <c r="R18" s="31"/>
      <c r="S18" s="4">
        <v>150</v>
      </c>
      <c r="T18" s="4">
        <f t="shared" si="1"/>
        <v>26545.5</v>
      </c>
      <c r="U18" s="4"/>
      <c r="V18" s="4">
        <f>U18*G18/100</f>
        <v>0</v>
      </c>
      <c r="W18" s="4">
        <f t="shared" si="5"/>
        <v>227544.044175</v>
      </c>
      <c r="X18" s="77">
        <v>1</v>
      </c>
      <c r="Y18" s="4">
        <f t="shared" si="2"/>
        <v>227544.044175</v>
      </c>
      <c r="Z18" s="25">
        <v>1</v>
      </c>
      <c r="AA18" s="31">
        <f t="shared" si="6"/>
        <v>182725.94924999998</v>
      </c>
      <c r="AB18" s="7"/>
      <c r="AC18" s="66"/>
      <c r="AD18" s="66"/>
      <c r="AE18" s="66"/>
      <c r="AF18" s="66"/>
      <c r="AG18" s="66"/>
      <c r="AH18" s="66"/>
      <c r="AI18" s="6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</row>
    <row r="19" spans="1:126" ht="12.75">
      <c r="A19" s="2">
        <v>9</v>
      </c>
      <c r="B19" s="55" t="s">
        <v>62</v>
      </c>
      <c r="C19" s="73"/>
      <c r="D19" s="2" t="s">
        <v>118</v>
      </c>
      <c r="E19" s="5">
        <v>13.06</v>
      </c>
      <c r="F19" s="65">
        <v>1</v>
      </c>
      <c r="G19" s="2">
        <v>17697</v>
      </c>
      <c r="H19" s="2">
        <v>4.19</v>
      </c>
      <c r="I19" s="5">
        <v>2.34</v>
      </c>
      <c r="J19" s="4">
        <f t="shared" si="3"/>
        <v>173512.0062</v>
      </c>
      <c r="K19" s="4">
        <v>25</v>
      </c>
      <c r="L19" s="4">
        <f t="shared" si="4"/>
        <v>43378.00155</v>
      </c>
      <c r="M19" s="4">
        <v>5</v>
      </c>
      <c r="N19" s="4"/>
      <c r="O19" s="4">
        <v>10</v>
      </c>
      <c r="P19" s="4">
        <f t="shared" si="0"/>
        <v>21689.000774999997</v>
      </c>
      <c r="Q19" s="31"/>
      <c r="R19" s="31"/>
      <c r="S19" s="4">
        <v>150</v>
      </c>
      <c r="T19" s="4">
        <f t="shared" si="1"/>
        <v>26545.5</v>
      </c>
      <c r="U19" s="4"/>
      <c r="V19" s="4">
        <f>U19*G19/100</f>
        <v>0</v>
      </c>
      <c r="W19" s="4">
        <f t="shared" si="5"/>
        <v>265124.50852499995</v>
      </c>
      <c r="X19" s="57">
        <v>1</v>
      </c>
      <c r="Y19" s="31">
        <f t="shared" si="2"/>
        <v>265124.50852499995</v>
      </c>
      <c r="Z19" s="25">
        <v>1</v>
      </c>
      <c r="AA19" s="31">
        <f t="shared" si="6"/>
        <v>216890.00775</v>
      </c>
      <c r="AB19" s="7"/>
      <c r="AC19" s="66"/>
      <c r="AD19" s="66"/>
      <c r="AE19" s="66"/>
      <c r="AF19" s="66"/>
      <c r="AG19" s="66"/>
      <c r="AH19" s="66"/>
      <c r="AI19" s="6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ht="12.75">
      <c r="A20" s="2">
        <v>10</v>
      </c>
      <c r="B20" s="55" t="s">
        <v>62</v>
      </c>
      <c r="C20" s="73"/>
      <c r="D20" s="2" t="s">
        <v>117</v>
      </c>
      <c r="E20" s="5" t="s">
        <v>130</v>
      </c>
      <c r="F20" s="65"/>
      <c r="G20" s="2">
        <v>17697</v>
      </c>
      <c r="H20" s="2">
        <v>3.32</v>
      </c>
      <c r="I20" s="5">
        <v>2.34</v>
      </c>
      <c r="J20" s="4">
        <f t="shared" si="3"/>
        <v>137484.45359999998</v>
      </c>
      <c r="K20" s="4">
        <v>25</v>
      </c>
      <c r="L20" s="4">
        <f t="shared" si="4"/>
        <v>34371.113399999995</v>
      </c>
      <c r="M20" s="4">
        <v>5</v>
      </c>
      <c r="N20" s="4"/>
      <c r="O20" s="4">
        <v>10</v>
      </c>
      <c r="P20" s="4">
        <f t="shared" si="0"/>
        <v>17185.5567</v>
      </c>
      <c r="Q20" s="31"/>
      <c r="R20" s="31"/>
      <c r="S20" s="4">
        <v>150</v>
      </c>
      <c r="T20" s="4">
        <f t="shared" si="1"/>
        <v>26545.5</v>
      </c>
      <c r="U20" s="4"/>
      <c r="V20" s="4">
        <f>U20*G20/100</f>
        <v>0</v>
      </c>
      <c r="W20" s="4">
        <f t="shared" si="5"/>
        <v>215586.6237</v>
      </c>
      <c r="X20" s="57">
        <v>1</v>
      </c>
      <c r="Y20" s="31">
        <f t="shared" si="2"/>
        <v>215586.6237</v>
      </c>
      <c r="Z20" s="25">
        <v>1</v>
      </c>
      <c r="AA20" s="31">
        <f t="shared" si="6"/>
        <v>171855.56699999998</v>
      </c>
      <c r="AB20" s="7"/>
      <c r="AC20" s="66"/>
      <c r="AD20" s="66"/>
      <c r="AE20" s="66"/>
      <c r="AF20" s="66"/>
      <c r="AG20" s="66"/>
      <c r="AH20" s="66"/>
      <c r="AI20" s="6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</row>
    <row r="21" spans="1:126" ht="12.75">
      <c r="A21" s="2">
        <v>11</v>
      </c>
      <c r="B21" s="55" t="s">
        <v>62</v>
      </c>
      <c r="C21" s="73"/>
      <c r="D21" s="2" t="s">
        <v>117</v>
      </c>
      <c r="E21" s="5">
        <v>1.04</v>
      </c>
      <c r="F21" s="65"/>
      <c r="G21" s="2">
        <v>17697</v>
      </c>
      <c r="H21" s="2">
        <v>3.36</v>
      </c>
      <c r="I21" s="5">
        <v>2.34</v>
      </c>
      <c r="J21" s="4">
        <f t="shared" si="3"/>
        <v>139140.8928</v>
      </c>
      <c r="K21" s="4">
        <v>25</v>
      </c>
      <c r="L21" s="4">
        <f t="shared" si="4"/>
        <v>34785.2232</v>
      </c>
      <c r="M21" s="4">
        <v>5</v>
      </c>
      <c r="N21" s="4"/>
      <c r="O21" s="4">
        <v>10</v>
      </c>
      <c r="P21" s="4">
        <f t="shared" si="0"/>
        <v>17392.6116</v>
      </c>
      <c r="Q21" s="31"/>
      <c r="R21" s="31"/>
      <c r="S21" s="4">
        <v>150</v>
      </c>
      <c r="T21" s="4">
        <f t="shared" si="1"/>
        <v>26545.5</v>
      </c>
      <c r="U21" s="4"/>
      <c r="V21" s="4"/>
      <c r="W21" s="4">
        <f t="shared" si="5"/>
        <v>217864.2276</v>
      </c>
      <c r="X21" s="57">
        <v>1</v>
      </c>
      <c r="Y21" s="31">
        <f t="shared" si="2"/>
        <v>217864.2276</v>
      </c>
      <c r="Z21" s="25">
        <v>1</v>
      </c>
      <c r="AA21" s="31">
        <f t="shared" si="6"/>
        <v>173926.116</v>
      </c>
      <c r="AB21" s="7"/>
      <c r="AC21" s="66"/>
      <c r="AD21" s="66"/>
      <c r="AE21" s="66"/>
      <c r="AF21" s="66"/>
      <c r="AG21" s="66"/>
      <c r="AH21" s="66"/>
      <c r="AI21" s="6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</row>
    <row r="22" spans="1:126" ht="12.75">
      <c r="A22" s="2">
        <v>12</v>
      </c>
      <c r="B22" s="55" t="s">
        <v>62</v>
      </c>
      <c r="C22" s="73"/>
      <c r="D22" s="2" t="s">
        <v>117</v>
      </c>
      <c r="E22" s="5">
        <v>7.04</v>
      </c>
      <c r="F22" s="65"/>
      <c r="G22" s="2">
        <v>17697</v>
      </c>
      <c r="H22" s="2">
        <v>3.53</v>
      </c>
      <c r="I22" s="5">
        <v>2.34</v>
      </c>
      <c r="J22" s="4">
        <f t="shared" si="3"/>
        <v>146180.75939999998</v>
      </c>
      <c r="K22" s="4">
        <v>25</v>
      </c>
      <c r="L22" s="4">
        <f t="shared" si="4"/>
        <v>36545.189849999995</v>
      </c>
      <c r="M22" s="4">
        <v>5</v>
      </c>
      <c r="N22" s="4"/>
      <c r="O22" s="4">
        <v>10</v>
      </c>
      <c r="P22" s="4">
        <f t="shared" si="0"/>
        <v>18272.594924999998</v>
      </c>
      <c r="Q22" s="31"/>
      <c r="R22" s="31"/>
      <c r="S22" s="4">
        <v>150</v>
      </c>
      <c r="T22" s="4">
        <f t="shared" si="1"/>
        <v>26545.5</v>
      </c>
      <c r="U22" s="4"/>
      <c r="V22" s="4"/>
      <c r="W22" s="4">
        <f t="shared" si="5"/>
        <v>227544.044175</v>
      </c>
      <c r="X22" s="57">
        <v>1</v>
      </c>
      <c r="Y22" s="31">
        <f t="shared" si="2"/>
        <v>227544.044175</v>
      </c>
      <c r="Z22" s="25">
        <v>1</v>
      </c>
      <c r="AA22" s="31">
        <f t="shared" si="6"/>
        <v>182725.94924999998</v>
      </c>
      <c r="AB22" s="7"/>
      <c r="AC22" s="66"/>
      <c r="AD22" s="66"/>
      <c r="AE22" s="66"/>
      <c r="AF22" s="66"/>
      <c r="AG22" s="66"/>
      <c r="AH22" s="66"/>
      <c r="AI22" s="66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</row>
    <row r="23" spans="1:126" ht="12" customHeight="1">
      <c r="A23" s="2">
        <v>13</v>
      </c>
      <c r="B23" s="55" t="s">
        <v>62</v>
      </c>
      <c r="C23" s="73"/>
      <c r="D23" s="2" t="s">
        <v>119</v>
      </c>
      <c r="E23" s="5">
        <v>20.02</v>
      </c>
      <c r="F23" s="65" t="s">
        <v>65</v>
      </c>
      <c r="G23" s="2">
        <v>17697</v>
      </c>
      <c r="H23" s="2">
        <v>4.46</v>
      </c>
      <c r="I23" s="5">
        <v>2.34</v>
      </c>
      <c r="J23" s="4">
        <f t="shared" si="3"/>
        <v>184692.97079999998</v>
      </c>
      <c r="K23" s="4">
        <v>25</v>
      </c>
      <c r="L23" s="4">
        <f t="shared" si="4"/>
        <v>46173.242699999995</v>
      </c>
      <c r="M23" s="4">
        <v>5</v>
      </c>
      <c r="N23" s="4"/>
      <c r="O23" s="4">
        <v>10</v>
      </c>
      <c r="P23" s="4">
        <f t="shared" si="0"/>
        <v>23086.621349999998</v>
      </c>
      <c r="Q23" s="31"/>
      <c r="R23" s="31"/>
      <c r="S23" s="4">
        <v>150</v>
      </c>
      <c r="T23" s="4">
        <f t="shared" si="1"/>
        <v>26545.5</v>
      </c>
      <c r="U23" s="4"/>
      <c r="V23" s="4"/>
      <c r="W23" s="4">
        <f t="shared" si="5"/>
        <v>280498.33485</v>
      </c>
      <c r="X23" s="57">
        <v>1</v>
      </c>
      <c r="Y23" s="31">
        <f t="shared" si="2"/>
        <v>280498.33485</v>
      </c>
      <c r="Z23" s="25">
        <v>1</v>
      </c>
      <c r="AA23" s="31">
        <f t="shared" si="6"/>
        <v>230866.21349999998</v>
      </c>
      <c r="AB23" s="7"/>
      <c r="AC23" s="66"/>
      <c r="AD23" s="66"/>
      <c r="AE23" s="66"/>
      <c r="AF23" s="66"/>
      <c r="AG23" s="66"/>
      <c r="AH23" s="66"/>
      <c r="AI23" s="66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</row>
    <row r="24" spans="1:126" ht="12.75">
      <c r="A24" s="2">
        <v>14</v>
      </c>
      <c r="B24" s="55" t="s">
        <v>62</v>
      </c>
      <c r="C24" s="72"/>
      <c r="D24" s="2" t="s">
        <v>118</v>
      </c>
      <c r="E24" s="5">
        <v>10.05</v>
      </c>
      <c r="F24" s="65">
        <v>1</v>
      </c>
      <c r="G24" s="2">
        <v>17697</v>
      </c>
      <c r="H24" s="2">
        <v>4.12</v>
      </c>
      <c r="I24" s="5">
        <v>2.34</v>
      </c>
      <c r="J24" s="4">
        <f t="shared" si="3"/>
        <v>170613.2376</v>
      </c>
      <c r="K24" s="4">
        <v>25</v>
      </c>
      <c r="L24" s="4">
        <f t="shared" si="4"/>
        <v>42653.3094</v>
      </c>
      <c r="M24" s="4">
        <v>5</v>
      </c>
      <c r="N24" s="4"/>
      <c r="O24" s="4">
        <v>10</v>
      </c>
      <c r="P24" s="4">
        <f t="shared" si="0"/>
        <v>21326.6547</v>
      </c>
      <c r="Q24" s="31"/>
      <c r="R24" s="31"/>
      <c r="S24" s="4">
        <v>150</v>
      </c>
      <c r="T24" s="4">
        <f t="shared" si="1"/>
        <v>26545.5</v>
      </c>
      <c r="U24" s="4"/>
      <c r="V24" s="4"/>
      <c r="W24" s="4">
        <f t="shared" si="5"/>
        <v>261138.70169999998</v>
      </c>
      <c r="X24" s="57">
        <v>1</v>
      </c>
      <c r="Y24" s="31">
        <f t="shared" si="2"/>
        <v>261138.70169999998</v>
      </c>
      <c r="Z24" s="25">
        <v>1</v>
      </c>
      <c r="AA24" s="31">
        <f t="shared" si="6"/>
        <v>213266.547</v>
      </c>
      <c r="AB24" s="7"/>
      <c r="AC24" s="66"/>
      <c r="AD24" s="66"/>
      <c r="AE24" s="66"/>
      <c r="AF24" s="66"/>
      <c r="AG24" s="66"/>
      <c r="AH24" s="66"/>
      <c r="AI24" s="66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</row>
    <row r="25" spans="1:126" ht="11.25" customHeight="1">
      <c r="A25" s="2">
        <v>15</v>
      </c>
      <c r="B25" s="55" t="s">
        <v>62</v>
      </c>
      <c r="C25" s="73"/>
      <c r="D25" s="2" t="s">
        <v>117</v>
      </c>
      <c r="E25" s="5">
        <v>3.04</v>
      </c>
      <c r="F25" s="4"/>
      <c r="G25" s="2">
        <v>17697</v>
      </c>
      <c r="H25" s="2">
        <v>3.45</v>
      </c>
      <c r="I25" s="5">
        <v>2.34</v>
      </c>
      <c r="J25" s="4">
        <f>G25*H25*I25</f>
        <v>142867.881</v>
      </c>
      <c r="K25" s="4">
        <v>25</v>
      </c>
      <c r="L25" s="4">
        <f>G25*H25*I25*K25/100</f>
        <v>35716.97025</v>
      </c>
      <c r="M25" s="4">
        <v>5</v>
      </c>
      <c r="N25" s="31"/>
      <c r="O25" s="4">
        <v>10</v>
      </c>
      <c r="P25" s="4">
        <f aca="true" t="shared" si="7" ref="P25:P31">L25*M25*O25/100</f>
        <v>17858.485125000003</v>
      </c>
      <c r="Q25" s="31"/>
      <c r="R25" s="31"/>
      <c r="S25" s="4">
        <v>150</v>
      </c>
      <c r="T25" s="4">
        <f t="shared" si="1"/>
        <v>26545.5</v>
      </c>
      <c r="U25" s="4"/>
      <c r="V25" s="4"/>
      <c r="W25" s="4">
        <f t="shared" si="5"/>
        <v>222988.836375</v>
      </c>
      <c r="X25" s="57">
        <v>1</v>
      </c>
      <c r="Y25" s="31">
        <f t="shared" si="2"/>
        <v>222988.836375</v>
      </c>
      <c r="Z25" s="25">
        <v>1</v>
      </c>
      <c r="AA25" s="31">
        <f t="shared" si="6"/>
        <v>178584.85125</v>
      </c>
      <c r="AB25" s="7"/>
      <c r="AC25" s="66"/>
      <c r="AD25" s="66"/>
      <c r="AE25" s="66"/>
      <c r="AF25" s="66"/>
      <c r="AG25" s="66"/>
      <c r="AH25" s="66"/>
      <c r="AI25" s="66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</row>
    <row r="26" spans="1:126" ht="12.75">
      <c r="A26" s="2">
        <v>16</v>
      </c>
      <c r="B26" s="55" t="s">
        <v>62</v>
      </c>
      <c r="C26" s="73"/>
      <c r="D26" s="2" t="s">
        <v>117</v>
      </c>
      <c r="E26" s="5">
        <v>20</v>
      </c>
      <c r="F26" s="65"/>
      <c r="G26" s="2">
        <v>17697</v>
      </c>
      <c r="H26" s="2">
        <v>3.69</v>
      </c>
      <c r="I26" s="5">
        <v>2.34</v>
      </c>
      <c r="J26" s="4">
        <f t="shared" si="3"/>
        <v>152806.51619999998</v>
      </c>
      <c r="K26" s="4">
        <v>25</v>
      </c>
      <c r="L26" s="4">
        <f t="shared" si="4"/>
        <v>38201.629049999996</v>
      </c>
      <c r="M26" s="4">
        <v>5</v>
      </c>
      <c r="N26" s="4"/>
      <c r="O26" s="4">
        <v>10</v>
      </c>
      <c r="P26" s="4">
        <f t="shared" si="7"/>
        <v>19100.814524999998</v>
      </c>
      <c r="Q26" s="31"/>
      <c r="R26" s="31"/>
      <c r="S26" s="4">
        <v>150</v>
      </c>
      <c r="T26" s="4">
        <f t="shared" si="1"/>
        <v>26545.5</v>
      </c>
      <c r="U26" s="4"/>
      <c r="V26" s="4"/>
      <c r="W26" s="4">
        <f t="shared" si="5"/>
        <v>236654.45977499997</v>
      </c>
      <c r="X26" s="57">
        <v>1</v>
      </c>
      <c r="Y26" s="31">
        <f t="shared" si="2"/>
        <v>236654.45977499997</v>
      </c>
      <c r="Z26" s="25"/>
      <c r="AA26" s="31"/>
      <c r="AB26" s="7"/>
      <c r="AC26" s="66"/>
      <c r="AD26" s="66"/>
      <c r="AE26" s="66"/>
      <c r="AF26" s="66"/>
      <c r="AG26" s="66"/>
      <c r="AH26" s="66"/>
      <c r="AI26" s="66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</row>
    <row r="27" spans="1:126" ht="12.75">
      <c r="A27" s="2">
        <v>17</v>
      </c>
      <c r="B27" s="55" t="s">
        <v>202</v>
      </c>
      <c r="C27" s="73"/>
      <c r="D27" s="2" t="s">
        <v>117</v>
      </c>
      <c r="E27" s="5">
        <v>4.05</v>
      </c>
      <c r="F27" s="65"/>
      <c r="G27" s="2">
        <v>17697</v>
      </c>
      <c r="H27" s="2">
        <v>3.45</v>
      </c>
      <c r="I27" s="5">
        <v>2.34</v>
      </c>
      <c r="J27" s="4">
        <f>G27*H27*I27</f>
        <v>142867.881</v>
      </c>
      <c r="K27" s="4">
        <v>25</v>
      </c>
      <c r="L27" s="4">
        <f>G27*H27*I27*K27/100</f>
        <v>35716.97025</v>
      </c>
      <c r="M27" s="4">
        <v>5</v>
      </c>
      <c r="N27" s="31"/>
      <c r="O27" s="4">
        <v>10</v>
      </c>
      <c r="P27" s="4">
        <f t="shared" si="7"/>
        <v>17858.485125000003</v>
      </c>
      <c r="Q27" s="4"/>
      <c r="R27" s="4"/>
      <c r="S27" s="31">
        <v>150</v>
      </c>
      <c r="T27" s="4">
        <f>S27*G27/100</f>
        <v>26545.5</v>
      </c>
      <c r="U27" s="4"/>
      <c r="V27" s="4">
        <f>U27*G27/100</f>
        <v>0</v>
      </c>
      <c r="W27" s="4">
        <f>J27+L27+P27+R27+T27+V27</f>
        <v>222988.836375</v>
      </c>
      <c r="X27" s="57">
        <v>1</v>
      </c>
      <c r="Y27" s="31">
        <f>W27*X27</f>
        <v>222988.836375</v>
      </c>
      <c r="Z27" s="25">
        <v>1</v>
      </c>
      <c r="AA27" s="31">
        <f>J27*Z27+L27</f>
        <v>178584.85125</v>
      </c>
      <c r="AB27" s="7"/>
      <c r="AC27" s="66"/>
      <c r="AD27" s="66"/>
      <c r="AE27" s="66"/>
      <c r="AF27" s="66"/>
      <c r="AG27" s="66"/>
      <c r="AH27" s="66"/>
      <c r="AI27" s="66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</row>
    <row r="28" spans="1:126" ht="12.75">
      <c r="A28" s="2">
        <v>18</v>
      </c>
      <c r="B28" s="55" t="s">
        <v>202</v>
      </c>
      <c r="C28" s="73"/>
      <c r="D28" s="2" t="s">
        <v>119</v>
      </c>
      <c r="E28" s="5">
        <v>32.09</v>
      </c>
      <c r="F28" s="65" t="s">
        <v>65</v>
      </c>
      <c r="G28" s="2">
        <v>17697</v>
      </c>
      <c r="H28" s="2">
        <v>4.53</v>
      </c>
      <c r="I28" s="5">
        <v>2.34</v>
      </c>
      <c r="J28" s="4">
        <f>G28*H28*I28</f>
        <v>187591.7394</v>
      </c>
      <c r="K28" s="4">
        <v>25</v>
      </c>
      <c r="L28" s="4">
        <f>G28*H28*I28*K28/100</f>
        <v>46897.93484999999</v>
      </c>
      <c r="M28" s="4">
        <v>5</v>
      </c>
      <c r="N28" s="4"/>
      <c r="O28" s="4">
        <v>10</v>
      </c>
      <c r="P28" s="4">
        <f t="shared" si="7"/>
        <v>23448.967424999995</v>
      </c>
      <c r="Q28" s="31"/>
      <c r="R28" s="31"/>
      <c r="S28" s="4">
        <v>150</v>
      </c>
      <c r="T28" s="4">
        <f>S28*G28/100</f>
        <v>26545.5</v>
      </c>
      <c r="U28" s="4"/>
      <c r="V28" s="4">
        <f>U28*G28/100</f>
        <v>0</v>
      </c>
      <c r="W28" s="4">
        <f>J28+L28+P28+R28+T28+V28</f>
        <v>284484.14167499996</v>
      </c>
      <c r="X28" s="57">
        <v>1</v>
      </c>
      <c r="Y28" s="31">
        <f>W28*X28</f>
        <v>284484.14167499996</v>
      </c>
      <c r="Z28" s="25">
        <v>1</v>
      </c>
      <c r="AA28" s="31">
        <f>J28*Z28+L28</f>
        <v>234489.67424999998</v>
      </c>
      <c r="AB28" s="7"/>
      <c r="AC28" s="66"/>
      <c r="AD28" s="66"/>
      <c r="AE28" s="66"/>
      <c r="AF28" s="66"/>
      <c r="AG28" s="66"/>
      <c r="AH28" s="66"/>
      <c r="AI28" s="66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</row>
    <row r="29" spans="1:126" ht="12.75">
      <c r="A29" s="2">
        <v>19</v>
      </c>
      <c r="B29" s="55" t="s">
        <v>63</v>
      </c>
      <c r="C29" s="73"/>
      <c r="D29" s="2" t="s">
        <v>117</v>
      </c>
      <c r="E29" s="5">
        <v>20</v>
      </c>
      <c r="F29" s="65"/>
      <c r="G29" s="2">
        <v>17697</v>
      </c>
      <c r="H29" s="2">
        <v>3.69</v>
      </c>
      <c r="I29" s="5">
        <v>2.34</v>
      </c>
      <c r="J29" s="4">
        <f t="shared" si="3"/>
        <v>152806.51619999998</v>
      </c>
      <c r="K29" s="4">
        <v>25</v>
      </c>
      <c r="L29" s="4">
        <f t="shared" si="4"/>
        <v>38201.629049999996</v>
      </c>
      <c r="M29" s="4">
        <v>5</v>
      </c>
      <c r="N29" s="31">
        <f>M29*G29/100</f>
        <v>884.85</v>
      </c>
      <c r="O29" s="4">
        <v>10</v>
      </c>
      <c r="P29" s="4">
        <f t="shared" si="7"/>
        <v>19100.814524999998</v>
      </c>
      <c r="Q29" s="31"/>
      <c r="R29" s="31"/>
      <c r="S29" s="4"/>
      <c r="T29" s="4">
        <f t="shared" si="1"/>
        <v>0</v>
      </c>
      <c r="U29" s="4"/>
      <c r="V29" s="4">
        <f>U29*G29/100</f>
        <v>0</v>
      </c>
      <c r="W29" s="4">
        <f t="shared" si="5"/>
        <v>210108.95977499997</v>
      </c>
      <c r="X29" s="77">
        <v>1</v>
      </c>
      <c r="Y29" s="4">
        <f t="shared" si="2"/>
        <v>210108.95977499997</v>
      </c>
      <c r="Z29" s="25"/>
      <c r="AA29" s="31"/>
      <c r="AB29" s="7"/>
      <c r="AC29" s="66"/>
      <c r="AD29" s="66"/>
      <c r="AE29" s="66"/>
      <c r="AF29" s="66"/>
      <c r="AG29" s="66"/>
      <c r="AH29" s="66"/>
      <c r="AI29" s="66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</row>
    <row r="30" spans="1:126" ht="12.75">
      <c r="A30" s="2">
        <v>20</v>
      </c>
      <c r="B30" s="50" t="s">
        <v>74</v>
      </c>
      <c r="C30" s="73"/>
      <c r="D30" s="2" t="s">
        <v>118</v>
      </c>
      <c r="E30" s="2">
        <v>11.05</v>
      </c>
      <c r="F30" s="65">
        <v>1</v>
      </c>
      <c r="G30" s="2">
        <v>17697</v>
      </c>
      <c r="H30" s="2">
        <v>4.12</v>
      </c>
      <c r="I30" s="5">
        <v>2.34</v>
      </c>
      <c r="J30" s="4">
        <f t="shared" si="3"/>
        <v>170613.2376</v>
      </c>
      <c r="K30" s="4">
        <v>25</v>
      </c>
      <c r="L30" s="4">
        <f t="shared" si="4"/>
        <v>42653.3094</v>
      </c>
      <c r="M30" s="4">
        <v>5</v>
      </c>
      <c r="N30" s="4"/>
      <c r="O30" s="4">
        <v>10</v>
      </c>
      <c r="P30" s="4">
        <f t="shared" si="7"/>
        <v>21326.6547</v>
      </c>
      <c r="Q30" s="59"/>
      <c r="R30" s="59"/>
      <c r="S30" s="4">
        <v>50</v>
      </c>
      <c r="T30" s="4">
        <f t="shared" si="1"/>
        <v>8848.5</v>
      </c>
      <c r="U30" s="4"/>
      <c r="V30" s="4">
        <f>U30*G30/100</f>
        <v>0</v>
      </c>
      <c r="W30" s="4">
        <f t="shared" si="5"/>
        <v>243441.70169999998</v>
      </c>
      <c r="X30" s="77">
        <v>1</v>
      </c>
      <c r="Y30" s="4">
        <f t="shared" si="2"/>
        <v>243441.70169999998</v>
      </c>
      <c r="Z30" s="25">
        <f>X30</f>
        <v>1</v>
      </c>
      <c r="AA30" s="31">
        <f t="shared" si="6"/>
        <v>213266.547</v>
      </c>
      <c r="AB30" s="7"/>
      <c r="AC30" s="66"/>
      <c r="AD30" s="66"/>
      <c r="AE30" s="66"/>
      <c r="AF30" s="66"/>
      <c r="AG30" s="66"/>
      <c r="AH30" s="66"/>
      <c r="AI30" s="66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</row>
    <row r="31" spans="1:126" ht="12.75">
      <c r="A31" s="2">
        <v>21</v>
      </c>
      <c r="B31" s="50" t="s">
        <v>74</v>
      </c>
      <c r="C31" s="73"/>
      <c r="D31" s="2" t="s">
        <v>117</v>
      </c>
      <c r="E31" s="5">
        <v>2.14</v>
      </c>
      <c r="F31" s="65"/>
      <c r="G31" s="2">
        <v>17697</v>
      </c>
      <c r="H31" s="2">
        <v>3.41</v>
      </c>
      <c r="I31" s="5">
        <v>2.34</v>
      </c>
      <c r="J31" s="4">
        <f t="shared" si="3"/>
        <v>141211.4418</v>
      </c>
      <c r="K31" s="4">
        <v>25</v>
      </c>
      <c r="L31" s="4">
        <f t="shared" si="4"/>
        <v>35302.86045</v>
      </c>
      <c r="M31" s="4">
        <v>5</v>
      </c>
      <c r="N31" s="4"/>
      <c r="O31" s="4">
        <v>10</v>
      </c>
      <c r="P31" s="4">
        <f t="shared" si="7"/>
        <v>17651.430225</v>
      </c>
      <c r="Q31" s="4"/>
      <c r="R31" s="4"/>
      <c r="S31" s="4">
        <v>50</v>
      </c>
      <c r="T31" s="4">
        <f t="shared" si="1"/>
        <v>8848.5</v>
      </c>
      <c r="U31" s="4"/>
      <c r="V31" s="4"/>
      <c r="W31" s="4">
        <f t="shared" si="5"/>
        <v>203014.232475</v>
      </c>
      <c r="X31" s="77">
        <v>0.5</v>
      </c>
      <c r="Y31" s="31">
        <f t="shared" si="2"/>
        <v>101507.1162375</v>
      </c>
      <c r="Z31" s="5">
        <v>0.5</v>
      </c>
      <c r="AA31" s="31">
        <v>77319</v>
      </c>
      <c r="AB31" s="7"/>
      <c r="AC31" s="66"/>
      <c r="AD31" s="66"/>
      <c r="AE31" s="66"/>
      <c r="AF31" s="66"/>
      <c r="AG31" s="66"/>
      <c r="AH31" s="66"/>
      <c r="AI31" s="66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</row>
    <row r="32" spans="1:126" ht="12.75">
      <c r="A32" s="2">
        <v>22</v>
      </c>
      <c r="B32" s="50" t="s">
        <v>76</v>
      </c>
      <c r="C32" s="73"/>
      <c r="D32" s="2" t="s">
        <v>117</v>
      </c>
      <c r="E32" s="5">
        <v>43.04</v>
      </c>
      <c r="F32" s="65"/>
      <c r="G32" s="2">
        <v>17697</v>
      </c>
      <c r="H32" s="2">
        <v>3.73</v>
      </c>
      <c r="I32" s="5">
        <v>2.34</v>
      </c>
      <c r="J32" s="4">
        <f t="shared" si="3"/>
        <v>154462.95539999998</v>
      </c>
      <c r="K32" s="4">
        <v>25</v>
      </c>
      <c r="L32" s="4">
        <f t="shared" si="4"/>
        <v>38615.738849999994</v>
      </c>
      <c r="M32" s="4">
        <v>5</v>
      </c>
      <c r="N32" s="4"/>
      <c r="O32" s="4">
        <v>10</v>
      </c>
      <c r="P32" s="4">
        <f t="shared" si="0"/>
        <v>19307.869424999997</v>
      </c>
      <c r="Q32" s="63">
        <v>20</v>
      </c>
      <c r="R32" s="63">
        <v>3539</v>
      </c>
      <c r="S32" s="4"/>
      <c r="T32" s="4">
        <f t="shared" si="1"/>
        <v>0</v>
      </c>
      <c r="U32" s="4"/>
      <c r="V32" s="4">
        <f>U32*G32/100</f>
        <v>0</v>
      </c>
      <c r="W32" s="4">
        <f t="shared" si="5"/>
        <v>215925.56367499998</v>
      </c>
      <c r="X32" s="77">
        <v>1</v>
      </c>
      <c r="Y32" s="4">
        <f t="shared" si="2"/>
        <v>215925.56367499998</v>
      </c>
      <c r="Z32" s="25"/>
      <c r="AA32" s="31"/>
      <c r="AB32" s="7"/>
      <c r="AC32" s="66">
        <v>16762</v>
      </c>
      <c r="AD32" s="66">
        <v>199164</v>
      </c>
      <c r="AE32" s="66"/>
      <c r="AF32" s="66"/>
      <c r="AG32" s="66"/>
      <c r="AH32" s="66"/>
      <c r="AI32" s="66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</row>
    <row r="33" spans="1:126" ht="14.25" customHeight="1">
      <c r="A33" s="2">
        <v>23</v>
      </c>
      <c r="B33" s="50" t="s">
        <v>77</v>
      </c>
      <c r="C33" s="73"/>
      <c r="D33" s="2" t="s">
        <v>117</v>
      </c>
      <c r="E33" s="5">
        <v>31.02</v>
      </c>
      <c r="F33" s="65"/>
      <c r="G33" s="2">
        <v>17697</v>
      </c>
      <c r="H33" s="2">
        <v>3.73</v>
      </c>
      <c r="I33" s="5">
        <v>2.34</v>
      </c>
      <c r="J33" s="4">
        <f t="shared" si="3"/>
        <v>154462.95539999998</v>
      </c>
      <c r="K33" s="4">
        <v>25</v>
      </c>
      <c r="L33" s="4">
        <f t="shared" si="4"/>
        <v>38615.738849999994</v>
      </c>
      <c r="M33" s="4">
        <v>5</v>
      </c>
      <c r="N33" s="4"/>
      <c r="O33" s="4">
        <v>10</v>
      </c>
      <c r="P33" s="4">
        <f t="shared" si="0"/>
        <v>19307.869424999997</v>
      </c>
      <c r="Q33" s="59"/>
      <c r="R33" s="59"/>
      <c r="S33" s="4"/>
      <c r="T33" s="4">
        <f t="shared" si="1"/>
        <v>0</v>
      </c>
      <c r="U33" s="4"/>
      <c r="V33" s="4"/>
      <c r="W33" s="4">
        <f t="shared" si="5"/>
        <v>212386.56367499998</v>
      </c>
      <c r="X33" s="77">
        <v>1</v>
      </c>
      <c r="Y33" s="31">
        <f t="shared" si="2"/>
        <v>212386.56367499998</v>
      </c>
      <c r="Z33" s="25">
        <v>1</v>
      </c>
      <c r="AA33" s="31">
        <f>J33*Z33+L33</f>
        <v>193078.69424999997</v>
      </c>
      <c r="AB33" s="7"/>
      <c r="AC33" s="66"/>
      <c r="AD33" s="66"/>
      <c r="AE33" s="66"/>
      <c r="AF33" s="66"/>
      <c r="AG33" s="66"/>
      <c r="AH33" s="66"/>
      <c r="AI33" s="66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</row>
    <row r="34" spans="1:126" ht="12.75">
      <c r="A34" s="2">
        <v>24</v>
      </c>
      <c r="B34" s="50" t="s">
        <v>73</v>
      </c>
      <c r="C34" s="73"/>
      <c r="D34" s="2" t="s">
        <v>117</v>
      </c>
      <c r="E34" s="5">
        <v>20</v>
      </c>
      <c r="F34" s="65"/>
      <c r="G34" s="2">
        <v>17697</v>
      </c>
      <c r="H34" s="5">
        <v>3.69</v>
      </c>
      <c r="I34" s="5">
        <v>2.34</v>
      </c>
      <c r="J34" s="4">
        <f>G34*H34*I34</f>
        <v>152806.51619999998</v>
      </c>
      <c r="K34" s="4">
        <v>25</v>
      </c>
      <c r="L34" s="4">
        <f>G34*H34*I34*K34/100</f>
        <v>38201.629049999996</v>
      </c>
      <c r="M34" s="4">
        <v>5</v>
      </c>
      <c r="N34" s="4"/>
      <c r="O34" s="4">
        <v>10</v>
      </c>
      <c r="P34" s="4">
        <f>L34*M34*O34/100</f>
        <v>19100.814524999998</v>
      </c>
      <c r="Q34" s="4"/>
      <c r="R34" s="4"/>
      <c r="S34" s="4"/>
      <c r="T34" s="4">
        <f>S34*G34/100</f>
        <v>0</v>
      </c>
      <c r="U34" s="4"/>
      <c r="V34" s="4">
        <f>U34*G34/100</f>
        <v>0</v>
      </c>
      <c r="W34" s="4">
        <f>J34+L34+P34+R34+T34+V34</f>
        <v>210108.95977499997</v>
      </c>
      <c r="X34" s="61">
        <v>1</v>
      </c>
      <c r="Y34" s="31">
        <f>W34*X34</f>
        <v>210108.95977499997</v>
      </c>
      <c r="Z34" s="61"/>
      <c r="AA34" s="31"/>
      <c r="AB34" s="7"/>
      <c r="AC34" s="66"/>
      <c r="AD34" s="66"/>
      <c r="AE34" s="66"/>
      <c r="AF34" s="66"/>
      <c r="AG34" s="66"/>
      <c r="AH34" s="66"/>
      <c r="AI34" s="66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</row>
    <row r="35" spans="1:126" ht="12.75">
      <c r="A35" s="2">
        <v>25</v>
      </c>
      <c r="B35" s="44" t="s">
        <v>83</v>
      </c>
      <c r="C35" s="73"/>
      <c r="D35" s="2" t="s">
        <v>117</v>
      </c>
      <c r="E35" s="5">
        <v>20</v>
      </c>
      <c r="F35" s="65"/>
      <c r="G35" s="2">
        <v>17697</v>
      </c>
      <c r="H35" s="5">
        <v>3.69</v>
      </c>
      <c r="I35" s="5">
        <v>2.34</v>
      </c>
      <c r="J35" s="4">
        <f t="shared" si="3"/>
        <v>152806.51619999998</v>
      </c>
      <c r="K35" s="4">
        <v>25</v>
      </c>
      <c r="L35" s="4">
        <f t="shared" si="4"/>
        <v>38201.629049999996</v>
      </c>
      <c r="M35" s="4">
        <v>5</v>
      </c>
      <c r="N35" s="4"/>
      <c r="O35" s="4">
        <v>10</v>
      </c>
      <c r="P35" s="4">
        <f t="shared" si="0"/>
        <v>19100.814524999998</v>
      </c>
      <c r="Q35" s="4"/>
      <c r="R35" s="4"/>
      <c r="S35" s="4"/>
      <c r="T35" s="4">
        <f t="shared" si="1"/>
        <v>0</v>
      </c>
      <c r="U35" s="4"/>
      <c r="V35" s="4">
        <f>U35*G35/100</f>
        <v>0</v>
      </c>
      <c r="W35" s="4">
        <f t="shared" si="5"/>
        <v>210108.95977499997</v>
      </c>
      <c r="X35" s="61">
        <v>1</v>
      </c>
      <c r="Y35" s="31">
        <f t="shared" si="2"/>
        <v>210108.95977499997</v>
      </c>
      <c r="Z35" s="61"/>
      <c r="AA35" s="31"/>
      <c r="AB35" s="7"/>
      <c r="AC35" s="66"/>
      <c r="AD35" s="66"/>
      <c r="AE35" s="66"/>
      <c r="AF35" s="66"/>
      <c r="AG35" s="66"/>
      <c r="AH35" s="66"/>
      <c r="AI35" s="66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</row>
    <row r="36" spans="1:126" ht="12.75">
      <c r="A36" s="2">
        <v>26</v>
      </c>
      <c r="B36" s="44" t="s">
        <v>82</v>
      </c>
      <c r="C36" s="72"/>
      <c r="D36" s="2" t="s">
        <v>117</v>
      </c>
      <c r="E36" s="5">
        <v>20</v>
      </c>
      <c r="F36" s="65"/>
      <c r="G36" s="2">
        <v>17697</v>
      </c>
      <c r="H36" s="5">
        <v>3.69</v>
      </c>
      <c r="I36" s="5">
        <v>2.34</v>
      </c>
      <c r="J36" s="4">
        <f t="shared" si="3"/>
        <v>152806.51619999998</v>
      </c>
      <c r="K36" s="4">
        <v>25</v>
      </c>
      <c r="L36" s="4">
        <f t="shared" si="4"/>
        <v>38201.629049999996</v>
      </c>
      <c r="M36" s="4">
        <v>5</v>
      </c>
      <c r="N36" s="4"/>
      <c r="O36" s="4">
        <v>10</v>
      </c>
      <c r="P36" s="4">
        <f t="shared" si="0"/>
        <v>19100.814524999998</v>
      </c>
      <c r="Q36" s="4">
        <v>60</v>
      </c>
      <c r="R36" s="4">
        <v>10618</v>
      </c>
      <c r="S36" s="4"/>
      <c r="T36" s="4">
        <f t="shared" si="1"/>
        <v>0</v>
      </c>
      <c r="U36" s="4"/>
      <c r="V36" s="4">
        <f>U36*G36/100</f>
        <v>0</v>
      </c>
      <c r="W36" s="4">
        <f t="shared" si="5"/>
        <v>220726.95977499997</v>
      </c>
      <c r="X36" s="61">
        <v>0.5</v>
      </c>
      <c r="Y36" s="31">
        <f t="shared" si="2"/>
        <v>110363.47988749998</v>
      </c>
      <c r="Z36" s="61"/>
      <c r="AA36" s="31"/>
      <c r="AB36" s="7"/>
      <c r="AC36" s="66"/>
      <c r="AD36" s="66"/>
      <c r="AE36" s="66"/>
      <c r="AF36" s="66"/>
      <c r="AG36" s="66"/>
      <c r="AH36" s="66"/>
      <c r="AI36" s="66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</row>
    <row r="37" spans="1:126" ht="12.75">
      <c r="A37" s="2">
        <v>27</v>
      </c>
      <c r="B37" s="50" t="s">
        <v>75</v>
      </c>
      <c r="C37" s="72"/>
      <c r="D37" s="2" t="s">
        <v>118</v>
      </c>
      <c r="E37" s="2">
        <v>25.05</v>
      </c>
      <c r="F37" s="65">
        <v>1</v>
      </c>
      <c r="G37" s="2">
        <v>17697</v>
      </c>
      <c r="H37" s="2">
        <v>4.41</v>
      </c>
      <c r="I37" s="5">
        <v>2.34</v>
      </c>
      <c r="J37" s="4">
        <f t="shared" si="3"/>
        <v>182622.4218</v>
      </c>
      <c r="K37" s="4">
        <v>25</v>
      </c>
      <c r="L37" s="4">
        <f t="shared" si="4"/>
        <v>45655.60545</v>
      </c>
      <c r="M37" s="4">
        <v>5</v>
      </c>
      <c r="N37" s="4"/>
      <c r="O37" s="4">
        <v>10</v>
      </c>
      <c r="P37" s="4">
        <f t="shared" si="0"/>
        <v>22827.802725</v>
      </c>
      <c r="Q37" s="59"/>
      <c r="R37" s="59"/>
      <c r="S37" s="4">
        <v>50</v>
      </c>
      <c r="T37" s="4">
        <f t="shared" si="1"/>
        <v>8848.5</v>
      </c>
      <c r="U37" s="4"/>
      <c r="V37" s="4">
        <f>U37*G37/100</f>
        <v>0</v>
      </c>
      <c r="W37" s="4">
        <f t="shared" si="5"/>
        <v>259954.329975</v>
      </c>
      <c r="X37" s="77">
        <v>1</v>
      </c>
      <c r="Y37" s="4">
        <f t="shared" si="2"/>
        <v>259954.329975</v>
      </c>
      <c r="Z37" s="25">
        <f>X37</f>
        <v>1</v>
      </c>
      <c r="AA37" s="31">
        <f>J37*Z37+L37</f>
        <v>228278.02725</v>
      </c>
      <c r="AB37" s="7"/>
      <c r="AC37" s="66"/>
      <c r="AD37" s="66"/>
      <c r="AE37" s="66"/>
      <c r="AF37" s="66"/>
      <c r="AG37" s="66"/>
      <c r="AH37" s="66"/>
      <c r="AI37" s="66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</row>
    <row r="38" spans="1:126" ht="14.25" customHeight="1">
      <c r="A38" s="2">
        <v>28</v>
      </c>
      <c r="B38" s="50" t="s">
        <v>113</v>
      </c>
      <c r="C38" s="72"/>
      <c r="D38" s="2" t="s">
        <v>119</v>
      </c>
      <c r="E38" s="5">
        <v>32.11</v>
      </c>
      <c r="F38" s="65" t="s">
        <v>158</v>
      </c>
      <c r="G38" s="2">
        <v>17697</v>
      </c>
      <c r="H38" s="2">
        <v>4.53</v>
      </c>
      <c r="I38" s="5">
        <v>2.34</v>
      </c>
      <c r="J38" s="4">
        <f t="shared" si="3"/>
        <v>187591.7394</v>
      </c>
      <c r="K38" s="4">
        <v>25</v>
      </c>
      <c r="L38" s="4">
        <f t="shared" si="4"/>
        <v>46897.93484999999</v>
      </c>
      <c r="M38" s="4">
        <v>5</v>
      </c>
      <c r="N38" s="4"/>
      <c r="O38" s="4">
        <v>10</v>
      </c>
      <c r="P38" s="4">
        <f t="shared" si="0"/>
        <v>23448.967424999995</v>
      </c>
      <c r="Q38" s="59"/>
      <c r="R38" s="59"/>
      <c r="S38" s="4"/>
      <c r="T38" s="4">
        <f t="shared" si="1"/>
        <v>0</v>
      </c>
      <c r="U38" s="4"/>
      <c r="V38" s="4"/>
      <c r="W38" s="4">
        <f t="shared" si="5"/>
        <v>257938.64167499996</v>
      </c>
      <c r="X38" s="77">
        <v>1</v>
      </c>
      <c r="Y38" s="4">
        <f t="shared" si="2"/>
        <v>257938.64167499996</v>
      </c>
      <c r="Z38" s="25">
        <v>1</v>
      </c>
      <c r="AA38" s="31">
        <f>J38*Z38+L38</f>
        <v>234489.67424999998</v>
      </c>
      <c r="AB38" s="7"/>
      <c r="AC38" s="66"/>
      <c r="AD38" s="66"/>
      <c r="AE38" s="66"/>
      <c r="AF38" s="66"/>
      <c r="AG38" s="66"/>
      <c r="AH38" s="66"/>
      <c r="AI38" s="66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</row>
    <row r="39" spans="1:126" ht="12.75">
      <c r="A39" s="2">
        <v>29</v>
      </c>
      <c r="B39" s="50" t="s">
        <v>114</v>
      </c>
      <c r="C39" s="73"/>
      <c r="D39" s="2" t="s">
        <v>117</v>
      </c>
      <c r="E39" s="2">
        <v>20</v>
      </c>
      <c r="F39" s="65"/>
      <c r="G39" s="2">
        <v>17697</v>
      </c>
      <c r="H39" s="2">
        <v>3.69</v>
      </c>
      <c r="I39" s="5">
        <v>2.34</v>
      </c>
      <c r="J39" s="4">
        <f t="shared" si="3"/>
        <v>152806.51619999998</v>
      </c>
      <c r="K39" s="4">
        <v>25</v>
      </c>
      <c r="L39" s="4">
        <f t="shared" si="4"/>
        <v>38201.629049999996</v>
      </c>
      <c r="M39" s="4">
        <v>5</v>
      </c>
      <c r="N39" s="4"/>
      <c r="O39" s="4">
        <v>10</v>
      </c>
      <c r="P39" s="4">
        <f t="shared" si="0"/>
        <v>19100.814524999998</v>
      </c>
      <c r="Q39" s="59"/>
      <c r="R39" s="59"/>
      <c r="S39" s="4"/>
      <c r="T39" s="4">
        <f t="shared" si="1"/>
        <v>0</v>
      </c>
      <c r="U39" s="4"/>
      <c r="V39" s="4"/>
      <c r="W39" s="4">
        <f t="shared" si="5"/>
        <v>210108.95977499997</v>
      </c>
      <c r="X39" s="77">
        <v>1</v>
      </c>
      <c r="Y39" s="4">
        <f t="shared" si="2"/>
        <v>210108.95977499997</v>
      </c>
      <c r="Z39" s="25"/>
      <c r="AA39" s="31"/>
      <c r="AB39" s="7"/>
      <c r="AC39" s="66"/>
      <c r="AD39" s="66"/>
      <c r="AE39" s="66"/>
      <c r="AF39" s="66"/>
      <c r="AG39" s="66"/>
      <c r="AH39" s="66"/>
      <c r="AI39" s="66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</row>
    <row r="40" spans="1:126" ht="12.75">
      <c r="A40" s="2">
        <v>30</v>
      </c>
      <c r="B40" s="50" t="s">
        <v>66</v>
      </c>
      <c r="C40" s="73"/>
      <c r="D40" s="2" t="s">
        <v>117</v>
      </c>
      <c r="E40" s="5">
        <v>20</v>
      </c>
      <c r="F40" s="65"/>
      <c r="G40" s="2">
        <v>17697</v>
      </c>
      <c r="H40" s="2">
        <v>3.69</v>
      </c>
      <c r="I40" s="5">
        <v>2.34</v>
      </c>
      <c r="J40" s="4">
        <f t="shared" si="3"/>
        <v>152806.51619999998</v>
      </c>
      <c r="K40" s="4">
        <v>25</v>
      </c>
      <c r="L40" s="4">
        <f t="shared" si="4"/>
        <v>38201.629049999996</v>
      </c>
      <c r="M40" s="4">
        <v>5</v>
      </c>
      <c r="N40" s="4"/>
      <c r="O40" s="4">
        <v>10</v>
      </c>
      <c r="P40" s="4">
        <f t="shared" si="0"/>
        <v>19100.814524999998</v>
      </c>
      <c r="Q40" s="4">
        <v>22</v>
      </c>
      <c r="R40" s="31">
        <v>3893</v>
      </c>
      <c r="S40" s="4"/>
      <c r="T40" s="4">
        <f t="shared" si="1"/>
        <v>0</v>
      </c>
      <c r="U40" s="4"/>
      <c r="V40" s="4"/>
      <c r="W40" s="4">
        <f t="shared" si="5"/>
        <v>214001.95977499997</v>
      </c>
      <c r="X40" s="77">
        <v>0.25</v>
      </c>
      <c r="Y40" s="4">
        <f t="shared" si="2"/>
        <v>53500.48994374999</v>
      </c>
      <c r="Z40" s="25"/>
      <c r="AA40" s="31"/>
      <c r="AB40" s="7"/>
      <c r="AC40" s="66"/>
      <c r="AD40" s="66"/>
      <c r="AE40" s="66"/>
      <c r="AF40" s="66"/>
      <c r="AG40" s="66"/>
      <c r="AH40" s="66"/>
      <c r="AI40" s="66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</row>
    <row r="41" spans="1:126" ht="12.75">
      <c r="A41" s="2">
        <v>31</v>
      </c>
      <c r="B41" s="50" t="s">
        <v>67</v>
      </c>
      <c r="C41" s="73"/>
      <c r="D41" s="2" t="s">
        <v>117</v>
      </c>
      <c r="E41" s="5">
        <v>20</v>
      </c>
      <c r="F41" s="65"/>
      <c r="G41" s="2">
        <v>17697</v>
      </c>
      <c r="H41" s="2">
        <v>3.69</v>
      </c>
      <c r="I41" s="5">
        <v>2.34</v>
      </c>
      <c r="J41" s="4">
        <f t="shared" si="3"/>
        <v>152806.51619999998</v>
      </c>
      <c r="K41" s="4">
        <v>25</v>
      </c>
      <c r="L41" s="4">
        <f t="shared" si="4"/>
        <v>38201.629049999996</v>
      </c>
      <c r="M41" s="4">
        <v>5</v>
      </c>
      <c r="N41" s="4"/>
      <c r="O41" s="4">
        <v>10</v>
      </c>
      <c r="P41" s="4">
        <f t="shared" si="0"/>
        <v>19100.814524999998</v>
      </c>
      <c r="Q41" s="4">
        <v>22</v>
      </c>
      <c r="R41" s="31">
        <v>3893</v>
      </c>
      <c r="S41" s="4"/>
      <c r="T41" s="4">
        <f t="shared" si="1"/>
        <v>0</v>
      </c>
      <c r="U41" s="4"/>
      <c r="V41" s="4">
        <f>U41*G41/100</f>
        <v>0</v>
      </c>
      <c r="W41" s="4">
        <f t="shared" si="5"/>
        <v>214001.95977499997</v>
      </c>
      <c r="X41" s="77">
        <v>0.25</v>
      </c>
      <c r="Y41" s="4">
        <f t="shared" si="2"/>
        <v>53500.48994374999</v>
      </c>
      <c r="Z41" s="25"/>
      <c r="AA41" s="31"/>
      <c r="AB41" s="7"/>
      <c r="AC41" s="66"/>
      <c r="AD41" s="66"/>
      <c r="AE41" s="66"/>
      <c r="AF41" s="66"/>
      <c r="AG41" s="66"/>
      <c r="AH41" s="66"/>
      <c r="AI41" s="66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</row>
    <row r="42" spans="1:126" ht="12.75">
      <c r="A42" s="2">
        <v>32</v>
      </c>
      <c r="B42" s="50" t="s">
        <v>68</v>
      </c>
      <c r="C42" s="72"/>
      <c r="D42" s="2" t="s">
        <v>117</v>
      </c>
      <c r="E42" s="5">
        <v>20</v>
      </c>
      <c r="F42" s="65"/>
      <c r="G42" s="2">
        <v>17697</v>
      </c>
      <c r="H42" s="2">
        <v>3.69</v>
      </c>
      <c r="I42" s="5">
        <v>2.34</v>
      </c>
      <c r="J42" s="4">
        <f t="shared" si="3"/>
        <v>152806.51619999998</v>
      </c>
      <c r="K42" s="4">
        <v>25</v>
      </c>
      <c r="L42" s="4">
        <f t="shared" si="4"/>
        <v>38201.629049999996</v>
      </c>
      <c r="M42" s="4">
        <v>5</v>
      </c>
      <c r="N42" s="4"/>
      <c r="O42" s="4">
        <v>10</v>
      </c>
      <c r="P42" s="4">
        <f t="shared" si="0"/>
        <v>19100.814524999998</v>
      </c>
      <c r="Q42" s="4">
        <v>20</v>
      </c>
      <c r="R42" s="31">
        <v>3539</v>
      </c>
      <c r="S42" s="4"/>
      <c r="T42" s="4">
        <f t="shared" si="1"/>
        <v>0</v>
      </c>
      <c r="U42" s="4"/>
      <c r="V42" s="4">
        <f>U42*G42/100</f>
        <v>0</v>
      </c>
      <c r="W42" s="4">
        <f t="shared" si="5"/>
        <v>213647.95977499997</v>
      </c>
      <c r="X42" s="77">
        <v>0.25</v>
      </c>
      <c r="Y42" s="4">
        <f t="shared" si="2"/>
        <v>53411.98994374999</v>
      </c>
      <c r="Z42" s="25"/>
      <c r="AA42" s="31"/>
      <c r="AB42" s="7"/>
      <c r="AC42" s="66"/>
      <c r="AD42" s="66"/>
      <c r="AE42" s="66"/>
      <c r="AF42" s="66"/>
      <c r="AG42" s="66"/>
      <c r="AH42" s="66"/>
      <c r="AI42" s="66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</row>
    <row r="43" spans="1:126" ht="12.75">
      <c r="A43" s="2">
        <v>33</v>
      </c>
      <c r="B43" s="50" t="s">
        <v>69</v>
      </c>
      <c r="C43" s="72"/>
      <c r="D43" s="2" t="s">
        <v>117</v>
      </c>
      <c r="E43" s="5">
        <v>20</v>
      </c>
      <c r="F43" s="65"/>
      <c r="G43" s="2">
        <v>17697</v>
      </c>
      <c r="H43" s="2">
        <v>3.69</v>
      </c>
      <c r="I43" s="5">
        <v>2.34</v>
      </c>
      <c r="J43" s="4">
        <f t="shared" si="3"/>
        <v>152806.51619999998</v>
      </c>
      <c r="K43" s="4">
        <v>25</v>
      </c>
      <c r="L43" s="4">
        <f t="shared" si="4"/>
        <v>38201.629049999996</v>
      </c>
      <c r="M43" s="4">
        <v>5</v>
      </c>
      <c r="N43" s="4"/>
      <c r="O43" s="4">
        <v>10</v>
      </c>
      <c r="P43" s="4">
        <f t="shared" si="0"/>
        <v>19100.814524999998</v>
      </c>
      <c r="Q43" s="4">
        <v>20</v>
      </c>
      <c r="R43" s="31">
        <v>3539</v>
      </c>
      <c r="S43" s="4"/>
      <c r="T43" s="4">
        <f t="shared" si="1"/>
        <v>0</v>
      </c>
      <c r="U43" s="4"/>
      <c r="V43" s="4">
        <f>U43*G43/100</f>
        <v>0</v>
      </c>
      <c r="W43" s="4">
        <f t="shared" si="5"/>
        <v>213647.95977499997</v>
      </c>
      <c r="X43" s="77">
        <v>0.25</v>
      </c>
      <c r="Y43" s="4">
        <f t="shared" si="2"/>
        <v>53411.98994374999</v>
      </c>
      <c r="Z43" s="25"/>
      <c r="AA43" s="31"/>
      <c r="AB43" s="7"/>
      <c r="AC43" s="66"/>
      <c r="AD43" s="66"/>
      <c r="AE43" s="66"/>
      <c r="AF43" s="66"/>
      <c r="AG43" s="66"/>
      <c r="AH43" s="66"/>
      <c r="AI43" s="66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</row>
    <row r="44" spans="1:126" ht="12.75" customHeight="1">
      <c r="A44" s="2">
        <v>34</v>
      </c>
      <c r="B44" s="50" t="s">
        <v>70</v>
      </c>
      <c r="C44" s="73"/>
      <c r="D44" s="2" t="s">
        <v>117</v>
      </c>
      <c r="E44" s="5">
        <v>20</v>
      </c>
      <c r="F44" s="65"/>
      <c r="G44" s="2">
        <v>17697</v>
      </c>
      <c r="H44" s="2">
        <v>3.69</v>
      </c>
      <c r="I44" s="5">
        <v>2.34</v>
      </c>
      <c r="J44" s="4">
        <f t="shared" si="3"/>
        <v>152806.51619999998</v>
      </c>
      <c r="K44" s="4">
        <v>25</v>
      </c>
      <c r="L44" s="4">
        <f t="shared" si="4"/>
        <v>38201.629049999996</v>
      </c>
      <c r="M44" s="4">
        <v>5</v>
      </c>
      <c r="N44" s="4"/>
      <c r="O44" s="4">
        <v>10</v>
      </c>
      <c r="P44" s="4">
        <f t="shared" si="0"/>
        <v>19100.814524999998</v>
      </c>
      <c r="Q44" s="31"/>
      <c r="R44" s="31"/>
      <c r="S44" s="4"/>
      <c r="T44" s="4">
        <f t="shared" si="1"/>
        <v>0</v>
      </c>
      <c r="U44" s="4"/>
      <c r="V44" s="4"/>
      <c r="W44" s="4">
        <f t="shared" si="5"/>
        <v>210108.95977499997</v>
      </c>
      <c r="X44" s="77">
        <v>0.25</v>
      </c>
      <c r="Y44" s="4">
        <f t="shared" si="2"/>
        <v>52527.23994374999</v>
      </c>
      <c r="Z44" s="25"/>
      <c r="AA44" s="31"/>
      <c r="AB44" s="7"/>
      <c r="AC44" s="66"/>
      <c r="AD44" s="66"/>
      <c r="AE44" s="66"/>
      <c r="AF44" s="66"/>
      <c r="AG44" s="66"/>
      <c r="AH44" s="66"/>
      <c r="AI44" s="66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</row>
    <row r="45" spans="1:126" ht="12.75">
      <c r="A45" s="2">
        <v>35</v>
      </c>
      <c r="B45" s="50" t="s">
        <v>71</v>
      </c>
      <c r="C45" s="73"/>
      <c r="D45" s="2" t="s">
        <v>117</v>
      </c>
      <c r="E45" s="5">
        <v>43.04</v>
      </c>
      <c r="F45" s="65"/>
      <c r="G45" s="2">
        <v>17697</v>
      </c>
      <c r="H45" s="2">
        <v>3.73</v>
      </c>
      <c r="I45" s="5">
        <v>2.34</v>
      </c>
      <c r="J45" s="4">
        <f t="shared" si="3"/>
        <v>154462.95539999998</v>
      </c>
      <c r="K45" s="4">
        <v>25</v>
      </c>
      <c r="L45" s="4">
        <f t="shared" si="4"/>
        <v>38615.738849999994</v>
      </c>
      <c r="M45" s="4">
        <v>5</v>
      </c>
      <c r="N45" s="4"/>
      <c r="O45" s="4">
        <v>10</v>
      </c>
      <c r="P45" s="4">
        <f t="shared" si="0"/>
        <v>19307.869424999997</v>
      </c>
      <c r="Q45" s="31"/>
      <c r="R45" s="31"/>
      <c r="S45" s="4">
        <v>50</v>
      </c>
      <c r="T45" s="4">
        <f t="shared" si="1"/>
        <v>8848.5</v>
      </c>
      <c r="U45" s="4"/>
      <c r="V45" s="4">
        <f>U45*G45/100</f>
        <v>0</v>
      </c>
      <c r="W45" s="4">
        <f t="shared" si="5"/>
        <v>221235.06367499998</v>
      </c>
      <c r="X45" s="77">
        <v>0.5</v>
      </c>
      <c r="Y45" s="4">
        <f t="shared" si="2"/>
        <v>110617.53183749999</v>
      </c>
      <c r="Z45" s="25">
        <v>1</v>
      </c>
      <c r="AA45" s="31">
        <f>J45*Z45+L45</f>
        <v>193078.69424999997</v>
      </c>
      <c r="AB45" s="7"/>
      <c r="AC45" s="66"/>
      <c r="AD45" s="66"/>
      <c r="AE45" s="66"/>
      <c r="AF45" s="66"/>
      <c r="AG45" s="66"/>
      <c r="AH45" s="66"/>
      <c r="AI45" s="66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</row>
    <row r="46" spans="1:126" ht="12.75" customHeight="1">
      <c r="A46" s="2">
        <v>36</v>
      </c>
      <c r="B46" s="50" t="s">
        <v>95</v>
      </c>
      <c r="C46" s="72"/>
      <c r="D46" s="2" t="s">
        <v>117</v>
      </c>
      <c r="E46" s="5">
        <v>3.05</v>
      </c>
      <c r="F46" s="65"/>
      <c r="G46" s="2">
        <v>17697</v>
      </c>
      <c r="H46" s="2">
        <v>3.45</v>
      </c>
      <c r="I46" s="5">
        <v>2.34</v>
      </c>
      <c r="J46" s="4">
        <f t="shared" si="3"/>
        <v>142867.881</v>
      </c>
      <c r="K46" s="4">
        <v>25</v>
      </c>
      <c r="L46" s="4">
        <f t="shared" si="4"/>
        <v>35716.97025</v>
      </c>
      <c r="M46" s="4">
        <v>5</v>
      </c>
      <c r="N46" s="4"/>
      <c r="O46" s="4">
        <v>10</v>
      </c>
      <c r="P46" s="4">
        <f t="shared" si="0"/>
        <v>17858.485125000003</v>
      </c>
      <c r="Q46" s="31">
        <v>190</v>
      </c>
      <c r="R46" s="31">
        <v>33624</v>
      </c>
      <c r="S46" s="4"/>
      <c r="T46" s="4">
        <f t="shared" si="1"/>
        <v>0</v>
      </c>
      <c r="U46" s="4"/>
      <c r="V46" s="4"/>
      <c r="W46" s="4">
        <f t="shared" si="5"/>
        <v>230067.336375</v>
      </c>
      <c r="X46" s="77">
        <v>0.75</v>
      </c>
      <c r="Y46" s="31">
        <f t="shared" si="2"/>
        <v>172550.50228125002</v>
      </c>
      <c r="Z46" s="25">
        <v>1</v>
      </c>
      <c r="AA46" s="31">
        <f>J46*Z46+L46</f>
        <v>178584.85125</v>
      </c>
      <c r="AB46" s="7"/>
      <c r="AC46" s="66"/>
      <c r="AD46" s="66"/>
      <c r="AE46" s="66"/>
      <c r="AF46" s="66"/>
      <c r="AG46" s="66"/>
      <c r="AH46" s="66"/>
      <c r="AI46" s="66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</row>
    <row r="47" spans="1:126" ht="12.75">
      <c r="A47" s="2">
        <v>37</v>
      </c>
      <c r="B47" s="50" t="s">
        <v>64</v>
      </c>
      <c r="C47" s="73"/>
      <c r="D47" s="2" t="s">
        <v>117</v>
      </c>
      <c r="E47" s="5">
        <v>42.04</v>
      </c>
      <c r="F47" s="65"/>
      <c r="G47" s="2">
        <v>17697</v>
      </c>
      <c r="H47" s="2">
        <v>3.73</v>
      </c>
      <c r="I47" s="5">
        <v>2.34</v>
      </c>
      <c r="J47" s="4">
        <f t="shared" si="3"/>
        <v>154462.95539999998</v>
      </c>
      <c r="K47" s="4">
        <v>25</v>
      </c>
      <c r="L47" s="4">
        <f t="shared" si="4"/>
        <v>38615.738849999994</v>
      </c>
      <c r="M47" s="4">
        <v>5</v>
      </c>
      <c r="N47" s="4"/>
      <c r="O47" s="4">
        <v>10</v>
      </c>
      <c r="P47" s="4">
        <f t="shared" si="0"/>
        <v>19307.869424999997</v>
      </c>
      <c r="Q47" s="31"/>
      <c r="R47" s="31"/>
      <c r="S47" s="4">
        <v>50</v>
      </c>
      <c r="T47" s="4">
        <f t="shared" si="1"/>
        <v>8848.5</v>
      </c>
      <c r="U47" s="4"/>
      <c r="V47" s="4">
        <f>U47*G47/100</f>
        <v>0</v>
      </c>
      <c r="W47" s="4">
        <f t="shared" si="5"/>
        <v>221235.06367499998</v>
      </c>
      <c r="X47" s="77">
        <v>1</v>
      </c>
      <c r="Y47" s="31">
        <f t="shared" si="2"/>
        <v>221235.06367499998</v>
      </c>
      <c r="Z47" s="25">
        <v>1</v>
      </c>
      <c r="AA47" s="31">
        <f>J47*Z47+L47</f>
        <v>193078.69424999997</v>
      </c>
      <c r="AB47" s="7"/>
      <c r="AC47" s="66"/>
      <c r="AD47" s="66"/>
      <c r="AE47" s="66"/>
      <c r="AF47" s="66"/>
      <c r="AG47" s="66"/>
      <c r="AH47" s="66"/>
      <c r="AI47" s="66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</row>
    <row r="48" spans="1:126" ht="12.75" customHeight="1">
      <c r="A48" s="2">
        <v>38</v>
      </c>
      <c r="B48" s="50" t="s">
        <v>81</v>
      </c>
      <c r="C48" s="73"/>
      <c r="D48" s="2" t="s">
        <v>117</v>
      </c>
      <c r="E48" s="5">
        <v>20</v>
      </c>
      <c r="F48" s="65"/>
      <c r="G48" s="2">
        <v>17697</v>
      </c>
      <c r="H48" s="5">
        <v>3.69</v>
      </c>
      <c r="I48" s="5">
        <v>2.34</v>
      </c>
      <c r="J48" s="4">
        <f t="shared" si="3"/>
        <v>152806.51619999998</v>
      </c>
      <c r="K48" s="4">
        <v>25</v>
      </c>
      <c r="L48" s="4">
        <f t="shared" si="4"/>
        <v>38201.629049999996</v>
      </c>
      <c r="M48" s="4">
        <v>5</v>
      </c>
      <c r="N48" s="4"/>
      <c r="O48" s="4">
        <v>10</v>
      </c>
      <c r="P48" s="4">
        <f t="shared" si="0"/>
        <v>19100.814524999998</v>
      </c>
      <c r="Q48" s="4"/>
      <c r="R48" s="4"/>
      <c r="S48" s="5">
        <v>50</v>
      </c>
      <c r="T48" s="4">
        <v>8849</v>
      </c>
      <c r="U48" s="5"/>
      <c r="V48" s="5"/>
      <c r="W48" s="4">
        <f t="shared" si="5"/>
        <v>218957.95977499997</v>
      </c>
      <c r="X48" s="77">
        <v>1</v>
      </c>
      <c r="Y48" s="31">
        <f t="shared" si="2"/>
        <v>218957.95977499997</v>
      </c>
      <c r="Z48" s="5"/>
      <c r="AA48" s="31"/>
      <c r="AB48" s="7"/>
      <c r="AC48" s="66"/>
      <c r="AD48" s="66"/>
      <c r="AE48" s="66"/>
      <c r="AF48" s="66"/>
      <c r="AG48" s="66"/>
      <c r="AH48" s="66"/>
      <c r="AI48" s="66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</row>
    <row r="49" spans="1:126" ht="12.75" customHeight="1">
      <c r="A49" s="2">
        <v>39</v>
      </c>
      <c r="B49" s="50" t="s">
        <v>132</v>
      </c>
      <c r="C49" s="73"/>
      <c r="D49" s="2" t="s">
        <v>117</v>
      </c>
      <c r="E49" s="2">
        <v>34.11</v>
      </c>
      <c r="F49" s="65"/>
      <c r="G49" s="2">
        <v>17697</v>
      </c>
      <c r="H49" s="2">
        <v>3.73</v>
      </c>
      <c r="I49" s="5">
        <v>2.34</v>
      </c>
      <c r="J49" s="4">
        <f t="shared" si="3"/>
        <v>154462.95539999998</v>
      </c>
      <c r="K49" s="4">
        <v>25</v>
      </c>
      <c r="L49" s="4">
        <f t="shared" si="4"/>
        <v>38615.738849999994</v>
      </c>
      <c r="M49" s="4">
        <v>5</v>
      </c>
      <c r="N49" s="4"/>
      <c r="O49" s="4">
        <v>10</v>
      </c>
      <c r="P49" s="4">
        <f>L49*M49*O49/100</f>
        <v>19307.869424999997</v>
      </c>
      <c r="Q49" s="59"/>
      <c r="R49" s="59"/>
      <c r="S49" s="4"/>
      <c r="T49" s="4">
        <f aca="true" t="shared" si="8" ref="T49:T59">S49*G49/100</f>
        <v>0</v>
      </c>
      <c r="U49" s="4"/>
      <c r="V49" s="4"/>
      <c r="W49" s="4">
        <f t="shared" si="5"/>
        <v>212386.56367499998</v>
      </c>
      <c r="X49" s="77">
        <v>1</v>
      </c>
      <c r="Y49" s="4">
        <f t="shared" si="2"/>
        <v>212386.56367499998</v>
      </c>
      <c r="Z49" s="5">
        <v>1</v>
      </c>
      <c r="AA49" s="31">
        <v>52261</v>
      </c>
      <c r="AB49" s="7"/>
      <c r="AC49" s="66"/>
      <c r="AD49" s="66"/>
      <c r="AE49" s="66"/>
      <c r="AF49" s="66"/>
      <c r="AG49" s="66"/>
      <c r="AH49" s="66"/>
      <c r="AI49" s="66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</row>
    <row r="50" spans="1:126" ht="12.75" customHeight="1">
      <c r="A50" s="2">
        <v>40</v>
      </c>
      <c r="B50" s="50" t="s">
        <v>132</v>
      </c>
      <c r="C50" s="73"/>
      <c r="D50" s="2" t="s">
        <v>117</v>
      </c>
      <c r="E50" s="2">
        <v>20</v>
      </c>
      <c r="F50" s="65"/>
      <c r="G50" s="2">
        <v>17697</v>
      </c>
      <c r="H50" s="2">
        <v>3.69</v>
      </c>
      <c r="I50" s="5">
        <v>2.34</v>
      </c>
      <c r="J50" s="4">
        <f t="shared" si="3"/>
        <v>152806.51619999998</v>
      </c>
      <c r="K50" s="4">
        <v>25</v>
      </c>
      <c r="L50" s="4">
        <f t="shared" si="4"/>
        <v>38201.629049999996</v>
      </c>
      <c r="M50" s="4">
        <v>5</v>
      </c>
      <c r="N50" s="4"/>
      <c r="O50" s="4">
        <v>10</v>
      </c>
      <c r="P50" s="4">
        <f>L50*M50*O50/100</f>
        <v>19100.814524999998</v>
      </c>
      <c r="Q50" s="59"/>
      <c r="R50" s="59"/>
      <c r="S50" s="4"/>
      <c r="T50" s="4">
        <f t="shared" si="8"/>
        <v>0</v>
      </c>
      <c r="U50" s="4"/>
      <c r="V50" s="4"/>
      <c r="W50" s="4">
        <f t="shared" si="5"/>
        <v>210108.95977499997</v>
      </c>
      <c r="X50" s="77">
        <v>0.5</v>
      </c>
      <c r="Y50" s="4">
        <f t="shared" si="2"/>
        <v>105054.47988749998</v>
      </c>
      <c r="Z50" s="5"/>
      <c r="AA50" s="31"/>
      <c r="AB50" s="7"/>
      <c r="AC50" s="66"/>
      <c r="AD50" s="66"/>
      <c r="AE50" s="66"/>
      <c r="AF50" s="66"/>
      <c r="AG50" s="66"/>
      <c r="AH50" s="66"/>
      <c r="AI50" s="66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</row>
    <row r="51" spans="1:126" ht="13.5" customHeight="1">
      <c r="A51" s="2">
        <v>41</v>
      </c>
      <c r="B51" s="50" t="s">
        <v>72</v>
      </c>
      <c r="C51" s="73"/>
      <c r="D51" s="2" t="s">
        <v>117</v>
      </c>
      <c r="E51" s="5">
        <v>20.03</v>
      </c>
      <c r="F51" s="65"/>
      <c r="G51" s="2">
        <v>17697</v>
      </c>
      <c r="H51" s="2">
        <v>3.69</v>
      </c>
      <c r="I51" s="5">
        <v>2.34</v>
      </c>
      <c r="J51" s="4">
        <f t="shared" si="3"/>
        <v>152806.51619999998</v>
      </c>
      <c r="K51" s="4">
        <v>25</v>
      </c>
      <c r="L51" s="4">
        <f t="shared" si="4"/>
        <v>38201.629049999996</v>
      </c>
      <c r="M51" s="4">
        <v>5</v>
      </c>
      <c r="N51" s="4"/>
      <c r="O51" s="4">
        <v>10</v>
      </c>
      <c r="P51" s="4">
        <f t="shared" si="0"/>
        <v>19100.814524999998</v>
      </c>
      <c r="Q51" s="4">
        <v>190</v>
      </c>
      <c r="R51" s="4">
        <v>33624</v>
      </c>
      <c r="S51" s="4"/>
      <c r="T51" s="4">
        <f t="shared" si="8"/>
        <v>0</v>
      </c>
      <c r="U51" s="4"/>
      <c r="V51" s="4"/>
      <c r="W51" s="4">
        <f t="shared" si="5"/>
        <v>243732.95977499997</v>
      </c>
      <c r="X51" s="77">
        <v>1</v>
      </c>
      <c r="Y51" s="31">
        <f t="shared" si="2"/>
        <v>243732.95977499997</v>
      </c>
      <c r="Z51" s="38">
        <v>1</v>
      </c>
      <c r="AA51" s="31">
        <f aca="true" t="shared" si="9" ref="AA51:AA57">J51*Z51+L51</f>
        <v>191008.14524999997</v>
      </c>
      <c r="AB51" s="7"/>
      <c r="AC51" s="66"/>
      <c r="AD51" s="66"/>
      <c r="AE51" s="66"/>
      <c r="AF51" s="66"/>
      <c r="AG51" s="66"/>
      <c r="AH51" s="66"/>
      <c r="AI51" s="66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</row>
    <row r="52" spans="1:126" ht="12.75" customHeight="1">
      <c r="A52" s="2">
        <v>42</v>
      </c>
      <c r="B52" s="50" t="s">
        <v>78</v>
      </c>
      <c r="C52" s="72"/>
      <c r="D52" s="2" t="s">
        <v>118</v>
      </c>
      <c r="E52" s="5">
        <v>9.05</v>
      </c>
      <c r="F52" s="65">
        <v>1</v>
      </c>
      <c r="G52" s="2">
        <v>17697</v>
      </c>
      <c r="H52" s="2">
        <v>4.06</v>
      </c>
      <c r="I52" s="5">
        <v>2.34</v>
      </c>
      <c r="J52" s="4">
        <f t="shared" si="3"/>
        <v>168128.57879999996</v>
      </c>
      <c r="K52" s="4">
        <v>25</v>
      </c>
      <c r="L52" s="4">
        <f t="shared" si="4"/>
        <v>42032.14469999999</v>
      </c>
      <c r="M52" s="4">
        <v>5</v>
      </c>
      <c r="N52" s="4"/>
      <c r="O52" s="4">
        <v>10</v>
      </c>
      <c r="P52" s="4">
        <f t="shared" si="0"/>
        <v>21016.072349999995</v>
      </c>
      <c r="Q52" s="4">
        <v>100</v>
      </c>
      <c r="R52" s="4">
        <v>17697</v>
      </c>
      <c r="S52" s="4"/>
      <c r="T52" s="4">
        <f t="shared" si="8"/>
        <v>0</v>
      </c>
      <c r="U52" s="4"/>
      <c r="V52" s="4">
        <f>U52*G52/100</f>
        <v>0</v>
      </c>
      <c r="W52" s="4">
        <f t="shared" si="5"/>
        <v>248873.79584999997</v>
      </c>
      <c r="X52" s="77">
        <v>1</v>
      </c>
      <c r="Y52" s="31">
        <f t="shared" si="2"/>
        <v>248873.79584999997</v>
      </c>
      <c r="Z52" s="38">
        <v>1</v>
      </c>
      <c r="AA52" s="31">
        <f t="shared" si="9"/>
        <v>210160.72349999996</v>
      </c>
      <c r="AB52" s="7"/>
      <c r="AC52" s="66"/>
      <c r="AD52" s="66"/>
      <c r="AE52" s="66"/>
      <c r="AF52" s="66"/>
      <c r="AG52" s="66"/>
      <c r="AH52" s="66"/>
      <c r="AI52" s="66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</row>
    <row r="53" spans="1:126" ht="12.75">
      <c r="A53" s="2">
        <v>43</v>
      </c>
      <c r="B53" s="50" t="s">
        <v>79</v>
      </c>
      <c r="C53" s="72"/>
      <c r="D53" s="2" t="s">
        <v>118</v>
      </c>
      <c r="E53" s="2">
        <v>30.04</v>
      </c>
      <c r="F53" s="65">
        <v>1</v>
      </c>
      <c r="G53" s="2">
        <v>17697</v>
      </c>
      <c r="H53" s="5">
        <v>4.41</v>
      </c>
      <c r="I53" s="5">
        <v>2.34</v>
      </c>
      <c r="J53" s="4">
        <f t="shared" si="3"/>
        <v>182622.4218</v>
      </c>
      <c r="K53" s="4">
        <v>25</v>
      </c>
      <c r="L53" s="4">
        <f t="shared" si="4"/>
        <v>45655.60545</v>
      </c>
      <c r="M53" s="4">
        <v>5</v>
      </c>
      <c r="N53" s="4"/>
      <c r="O53" s="4">
        <v>10</v>
      </c>
      <c r="P53" s="4">
        <f t="shared" si="0"/>
        <v>22827.802725</v>
      </c>
      <c r="Q53" s="4">
        <v>100</v>
      </c>
      <c r="R53" s="4">
        <v>17697</v>
      </c>
      <c r="S53" s="4"/>
      <c r="T53" s="4">
        <f t="shared" si="8"/>
        <v>0</v>
      </c>
      <c r="U53" s="4"/>
      <c r="V53" s="4">
        <f>U53*G53/100</f>
        <v>0</v>
      </c>
      <c r="W53" s="4">
        <f t="shared" si="5"/>
        <v>268802.829975</v>
      </c>
      <c r="X53" s="61">
        <v>1</v>
      </c>
      <c r="Y53" s="31">
        <f t="shared" si="2"/>
        <v>268802.829975</v>
      </c>
      <c r="Z53" s="61">
        <v>1</v>
      </c>
      <c r="AA53" s="31">
        <f t="shared" si="9"/>
        <v>228278.02725</v>
      </c>
      <c r="AB53" s="7"/>
      <c r="AC53" s="66"/>
      <c r="AD53" s="66"/>
      <c r="AE53" s="66"/>
      <c r="AF53" s="66"/>
      <c r="AG53" s="66"/>
      <c r="AH53" s="66"/>
      <c r="AI53" s="66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</row>
    <row r="54" spans="1:126" ht="12.75">
      <c r="A54" s="2">
        <v>44</v>
      </c>
      <c r="B54" s="50" t="s">
        <v>84</v>
      </c>
      <c r="C54" s="67"/>
      <c r="D54" s="2" t="s">
        <v>117</v>
      </c>
      <c r="E54" s="2" t="s">
        <v>130</v>
      </c>
      <c r="F54" s="65"/>
      <c r="G54" s="2">
        <v>17697</v>
      </c>
      <c r="H54" s="5">
        <v>3.32</v>
      </c>
      <c r="I54" s="5">
        <v>2.34</v>
      </c>
      <c r="J54" s="4">
        <f t="shared" si="3"/>
        <v>137484.45359999998</v>
      </c>
      <c r="K54" s="4">
        <v>25</v>
      </c>
      <c r="L54" s="4">
        <f t="shared" si="4"/>
        <v>34371.113399999995</v>
      </c>
      <c r="M54" s="4">
        <v>5</v>
      </c>
      <c r="N54" s="4"/>
      <c r="O54" s="4">
        <v>10</v>
      </c>
      <c r="P54" s="4">
        <f t="shared" si="0"/>
        <v>17185.5567</v>
      </c>
      <c r="Q54" s="4">
        <v>40</v>
      </c>
      <c r="R54" s="4">
        <v>7079</v>
      </c>
      <c r="S54" s="4"/>
      <c r="T54" s="4">
        <f t="shared" si="8"/>
        <v>0</v>
      </c>
      <c r="U54" s="4"/>
      <c r="V54" s="4"/>
      <c r="W54" s="4">
        <f t="shared" si="5"/>
        <v>196120.1237</v>
      </c>
      <c r="X54" s="61">
        <v>1</v>
      </c>
      <c r="Y54" s="31">
        <f t="shared" si="2"/>
        <v>196120.1237</v>
      </c>
      <c r="Z54" s="61">
        <v>1</v>
      </c>
      <c r="AA54" s="31">
        <f t="shared" si="9"/>
        <v>171855.56699999998</v>
      </c>
      <c r="AB54" s="7"/>
      <c r="AC54" s="66"/>
      <c r="AD54" s="66"/>
      <c r="AE54" s="66"/>
      <c r="AF54" s="66"/>
      <c r="AG54" s="66"/>
      <c r="AH54" s="66"/>
      <c r="AI54" s="66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</row>
    <row r="55" spans="1:126" ht="12.75">
      <c r="A55" s="2">
        <v>45</v>
      </c>
      <c r="B55" s="50" t="s">
        <v>84</v>
      </c>
      <c r="C55" s="60"/>
      <c r="D55" s="2" t="s">
        <v>117</v>
      </c>
      <c r="E55" s="2">
        <v>41.05</v>
      </c>
      <c r="F55" s="65"/>
      <c r="G55" s="2">
        <v>17697</v>
      </c>
      <c r="H55" s="5">
        <v>3.73</v>
      </c>
      <c r="I55" s="5">
        <v>2.34</v>
      </c>
      <c r="J55" s="4">
        <f t="shared" si="3"/>
        <v>154462.95539999998</v>
      </c>
      <c r="K55" s="4">
        <v>25</v>
      </c>
      <c r="L55" s="4">
        <f t="shared" si="4"/>
        <v>38615.738849999994</v>
      </c>
      <c r="M55" s="4">
        <v>5</v>
      </c>
      <c r="N55" s="5"/>
      <c r="O55" s="4">
        <v>10</v>
      </c>
      <c r="P55" s="4">
        <f t="shared" si="0"/>
        <v>19307.869424999997</v>
      </c>
      <c r="Q55" s="4">
        <v>40</v>
      </c>
      <c r="R55" s="4">
        <v>7079</v>
      </c>
      <c r="S55" s="5"/>
      <c r="T55" s="4">
        <f t="shared" si="8"/>
        <v>0</v>
      </c>
      <c r="U55" s="5"/>
      <c r="V55" s="5"/>
      <c r="W55" s="4">
        <f t="shared" si="5"/>
        <v>219465.56367499998</v>
      </c>
      <c r="X55" s="77">
        <v>1</v>
      </c>
      <c r="Y55" s="31">
        <f t="shared" si="2"/>
        <v>219465.56367499998</v>
      </c>
      <c r="Z55" s="5">
        <v>1</v>
      </c>
      <c r="AA55" s="31">
        <f t="shared" si="9"/>
        <v>193078.69424999997</v>
      </c>
      <c r="AB55" s="7"/>
      <c r="AC55" s="66"/>
      <c r="AD55" s="66"/>
      <c r="AE55" s="66"/>
      <c r="AF55" s="66"/>
      <c r="AG55" s="66"/>
      <c r="AH55" s="66"/>
      <c r="AI55" s="66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</row>
    <row r="56" spans="1:126" ht="12.75">
      <c r="A56" s="2">
        <v>46</v>
      </c>
      <c r="B56" s="50" t="s">
        <v>84</v>
      </c>
      <c r="C56" s="60"/>
      <c r="D56" s="2" t="s">
        <v>117</v>
      </c>
      <c r="E56" s="63">
        <v>9.01</v>
      </c>
      <c r="F56" s="65"/>
      <c r="G56" s="2">
        <v>17697</v>
      </c>
      <c r="H56" s="5">
        <v>3.53</v>
      </c>
      <c r="I56" s="5">
        <v>2.34</v>
      </c>
      <c r="J56" s="4">
        <f t="shared" si="3"/>
        <v>146180.75939999998</v>
      </c>
      <c r="K56" s="4">
        <v>25</v>
      </c>
      <c r="L56" s="4">
        <f t="shared" si="4"/>
        <v>36545.189849999995</v>
      </c>
      <c r="M56" s="4">
        <v>5</v>
      </c>
      <c r="N56" s="5"/>
      <c r="O56" s="4">
        <v>10</v>
      </c>
      <c r="P56" s="4">
        <f t="shared" si="0"/>
        <v>18272.594924999998</v>
      </c>
      <c r="Q56" s="4">
        <v>40</v>
      </c>
      <c r="R56" s="4">
        <v>7079</v>
      </c>
      <c r="S56" s="5"/>
      <c r="T56" s="4">
        <f t="shared" si="8"/>
        <v>0</v>
      </c>
      <c r="U56" s="5"/>
      <c r="V56" s="5"/>
      <c r="W56" s="4">
        <f t="shared" si="5"/>
        <v>208077.544175</v>
      </c>
      <c r="X56" s="77">
        <v>1</v>
      </c>
      <c r="Y56" s="31">
        <f t="shared" si="2"/>
        <v>208077.544175</v>
      </c>
      <c r="Z56" s="5">
        <v>1</v>
      </c>
      <c r="AA56" s="31">
        <f t="shared" si="9"/>
        <v>182725.94924999998</v>
      </c>
      <c r="AB56" s="7"/>
      <c r="AC56" s="66"/>
      <c r="AD56" s="66"/>
      <c r="AE56" s="66"/>
      <c r="AF56" s="66"/>
      <c r="AG56" s="66"/>
      <c r="AH56" s="66"/>
      <c r="AI56" s="66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</row>
    <row r="57" spans="1:126" ht="12.75">
      <c r="A57" s="2">
        <v>47</v>
      </c>
      <c r="B57" s="50" t="s">
        <v>84</v>
      </c>
      <c r="C57" s="60"/>
      <c r="D57" s="2" t="s">
        <v>117</v>
      </c>
      <c r="E57" s="63">
        <v>12.03</v>
      </c>
      <c r="F57" s="65"/>
      <c r="G57" s="2">
        <v>17697</v>
      </c>
      <c r="H57" s="5">
        <v>3.57</v>
      </c>
      <c r="I57" s="5">
        <v>2.34</v>
      </c>
      <c r="J57" s="4">
        <f t="shared" si="3"/>
        <v>147837.19859999997</v>
      </c>
      <c r="K57" s="4">
        <v>25</v>
      </c>
      <c r="L57" s="4">
        <f t="shared" si="4"/>
        <v>36959.29964999999</v>
      </c>
      <c r="M57" s="4">
        <v>5</v>
      </c>
      <c r="N57" s="5"/>
      <c r="O57" s="4">
        <v>10</v>
      </c>
      <c r="P57" s="4">
        <f>L57*M57*O57/100</f>
        <v>18479.649824999997</v>
      </c>
      <c r="Q57" s="4">
        <v>40</v>
      </c>
      <c r="R57" s="4">
        <v>7079</v>
      </c>
      <c r="S57" s="5"/>
      <c r="T57" s="4">
        <f t="shared" si="8"/>
        <v>0</v>
      </c>
      <c r="U57" s="5"/>
      <c r="V57" s="5"/>
      <c r="W57" s="4">
        <f t="shared" si="5"/>
        <v>210355.14807499998</v>
      </c>
      <c r="X57" s="77">
        <v>1</v>
      </c>
      <c r="Y57" s="31">
        <f t="shared" si="2"/>
        <v>210355.14807499998</v>
      </c>
      <c r="Z57" s="5">
        <v>1</v>
      </c>
      <c r="AA57" s="31">
        <f t="shared" si="9"/>
        <v>184796.49824999998</v>
      </c>
      <c r="AB57" s="7"/>
      <c r="AC57" s="66"/>
      <c r="AD57" s="66"/>
      <c r="AE57" s="66"/>
      <c r="AF57" s="66"/>
      <c r="AG57" s="66"/>
      <c r="AH57" s="66"/>
      <c r="AI57" s="66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</row>
    <row r="58" spans="1:126" ht="12.75">
      <c r="A58" s="2">
        <v>48</v>
      </c>
      <c r="B58" s="50" t="s">
        <v>84</v>
      </c>
      <c r="C58" s="60"/>
      <c r="D58" s="2" t="s">
        <v>117</v>
      </c>
      <c r="E58" s="63">
        <v>20</v>
      </c>
      <c r="F58" s="65"/>
      <c r="G58" s="2">
        <v>17697</v>
      </c>
      <c r="H58" s="5">
        <v>3.69</v>
      </c>
      <c r="I58" s="5">
        <v>2.34</v>
      </c>
      <c r="J58" s="4">
        <f t="shared" si="3"/>
        <v>152806.51619999998</v>
      </c>
      <c r="K58" s="4">
        <v>25</v>
      </c>
      <c r="L58" s="4">
        <f t="shared" si="4"/>
        <v>38201.629049999996</v>
      </c>
      <c r="M58" s="4">
        <v>5</v>
      </c>
      <c r="N58" s="5"/>
      <c r="O58" s="4">
        <v>10</v>
      </c>
      <c r="P58" s="4">
        <f>L58*M58*O58/100</f>
        <v>19100.814524999998</v>
      </c>
      <c r="Q58" s="4">
        <v>40</v>
      </c>
      <c r="R58" s="4">
        <v>7079</v>
      </c>
      <c r="S58" s="5"/>
      <c r="T58" s="4">
        <f t="shared" si="8"/>
        <v>0</v>
      </c>
      <c r="U58" s="5"/>
      <c r="V58" s="5"/>
      <c r="W58" s="4">
        <f t="shared" si="5"/>
        <v>217187.95977499997</v>
      </c>
      <c r="X58" s="77">
        <v>0.75</v>
      </c>
      <c r="Y58" s="31">
        <f>W58*X58</f>
        <v>162890.96983124997</v>
      </c>
      <c r="Z58" s="5"/>
      <c r="AA58" s="31"/>
      <c r="AB58" s="7"/>
      <c r="AC58" s="66"/>
      <c r="AD58" s="66"/>
      <c r="AE58" s="66"/>
      <c r="AF58" s="66"/>
      <c r="AG58" s="66"/>
      <c r="AH58" s="66"/>
      <c r="AI58" s="66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</row>
    <row r="59" spans="1:126" ht="12.75">
      <c r="A59" s="2">
        <v>50</v>
      </c>
      <c r="B59" s="50" t="s">
        <v>150</v>
      </c>
      <c r="C59" s="60"/>
      <c r="D59" s="2" t="s">
        <v>117</v>
      </c>
      <c r="E59" s="63">
        <v>2.03</v>
      </c>
      <c r="F59" s="65"/>
      <c r="G59" s="2">
        <v>17697</v>
      </c>
      <c r="H59" s="5">
        <v>3.41</v>
      </c>
      <c r="I59" s="5">
        <v>2.34</v>
      </c>
      <c r="J59" s="4">
        <f t="shared" si="3"/>
        <v>141211.4418</v>
      </c>
      <c r="K59" s="4">
        <v>25</v>
      </c>
      <c r="L59" s="4">
        <f t="shared" si="4"/>
        <v>35302.86045</v>
      </c>
      <c r="M59" s="4">
        <v>5</v>
      </c>
      <c r="N59" s="5"/>
      <c r="O59" s="4">
        <v>10</v>
      </c>
      <c r="P59" s="4">
        <f>L59*M59*O59/100</f>
        <v>17651.430225</v>
      </c>
      <c r="Q59" s="4">
        <v>40</v>
      </c>
      <c r="R59" s="4">
        <v>7079</v>
      </c>
      <c r="S59" s="5"/>
      <c r="T59" s="4">
        <f t="shared" si="8"/>
        <v>0</v>
      </c>
      <c r="U59" s="5"/>
      <c r="V59" s="5"/>
      <c r="W59" s="4">
        <f t="shared" si="5"/>
        <v>201244.732475</v>
      </c>
      <c r="X59" s="77">
        <v>1</v>
      </c>
      <c r="Y59" s="31">
        <f>W59*X59</f>
        <v>201244.732475</v>
      </c>
      <c r="Z59" s="5">
        <v>1</v>
      </c>
      <c r="AA59" s="31">
        <f>J59*Z59+L59</f>
        <v>176514.30225</v>
      </c>
      <c r="AB59" s="7"/>
      <c r="AC59" s="66"/>
      <c r="AD59" s="66"/>
      <c r="AE59" s="66"/>
      <c r="AF59" s="66"/>
      <c r="AG59" s="66"/>
      <c r="AH59" s="66"/>
      <c r="AI59" s="66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</row>
    <row r="60" spans="1:126" ht="12.75">
      <c r="A60" s="50"/>
      <c r="B60" s="60"/>
      <c r="C60" s="3"/>
      <c r="D60" s="2"/>
      <c r="E60" s="5"/>
      <c r="F60" s="65"/>
      <c r="G60" s="2"/>
      <c r="H60" s="2"/>
      <c r="I60" s="2"/>
      <c r="J60" s="4">
        <f>SUM(J11:J59)</f>
        <v>7677595.692000004</v>
      </c>
      <c r="K60" s="4"/>
      <c r="L60" s="4"/>
      <c r="M60" s="4"/>
      <c r="N60" s="4"/>
      <c r="O60" s="4"/>
      <c r="P60" s="4"/>
      <c r="Q60" s="63"/>
      <c r="R60" s="63"/>
      <c r="S60" s="4"/>
      <c r="T60" s="4"/>
      <c r="U60" s="4"/>
      <c r="V60" s="4"/>
      <c r="W60" s="4"/>
      <c r="X60" s="49">
        <f>X11+X12+X13+X14+X15+X16+X17+X18+X19+X20+X21+X22+X23+X24+X25+X26+X27+X28+X29+X30+X31+X32+X33+X34+X35+X36+X37+X38+X39+X40+X41+X42+X43+X44+X45+X46+X47+X48+X49+X50+X51+X52+X53+X54+X55+X56+X57+X58+X59</f>
        <v>42.75</v>
      </c>
      <c r="Y60" s="49">
        <f>Y11+Y12+Y13+Y14+Y15+Y16+Y17+Y18+Y19+Y20+Y21+Y22+Y23+Y24+Y25+Y26+Y27+Y28+Y29+Y30+Y31+Y32+Y33+Y34+Y35+Y36+Y37+Y38+Y39+Y40+Y41+Y42+Y43+Y44+Y45+Y46+Y47+Y48+Y49+Y50+Y51+Y52+Y53+Y54+Y55+Y56+Y57+Y58+Y59</f>
        <v>9901207.295456251</v>
      </c>
      <c r="Z60" s="49">
        <f>Z11++Z12++Z13++Z14++Z15++Z16++Z17++Z18++Z19++Z20++Z21++Z22++Z23++Z24++Z25++Z26++Z29++Z30++Z31++Z32+Z33+Z34++Z35++Z36++Z37++Z38++Z39++Z40++Z41++Z42++Z43++Z44++Z45++Z46++Z47++Z48++Z49++Z50++Z51++Z52++Z53++Z54++Z55++Z56++Z57++Z58++Z59</f>
        <v>29.5</v>
      </c>
      <c r="AA60" s="49">
        <f>AA12+AA13+AA14+AA15+AA16+AA17+AA18+AA19+AA20+AA21+AA22+AA23+AA24+AA27+AA28+AA30+AA31+AA33+AA37+AA38+AA45+AA46+AA47+AA49+AA51+AA52+AA53+AA54+AA55+AA56+AA57+AA59</f>
        <v>5929187.748999999</v>
      </c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</row>
    <row r="61" spans="1:126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49"/>
      <c r="Y61" s="49"/>
      <c r="Z61" s="49"/>
      <c r="AA61" s="51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</row>
    <row r="62" spans="1:126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5"/>
      <c r="Z62" s="5"/>
      <c r="AA62" s="5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</row>
    <row r="63" spans="1:126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5"/>
      <c r="Z63" s="5"/>
      <c r="AA63" s="5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</row>
    <row r="64" spans="1:126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5"/>
      <c r="Z64" s="5"/>
      <c r="AA64" s="5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</row>
    <row r="65" spans="1:126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5"/>
      <c r="Z65" s="5"/>
      <c r="AA65" s="5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</row>
    <row r="66" spans="1:126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5"/>
      <c r="Z66" s="5"/>
      <c r="AA66" s="5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</row>
    <row r="67" spans="1:126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5"/>
      <c r="Z67" s="5"/>
      <c r="AA67" s="5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</row>
    <row r="68" spans="1:126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5"/>
      <c r="Z68" s="5"/>
      <c r="AA68" s="5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</row>
    <row r="69" spans="1:126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5"/>
      <c r="Z69" s="5"/>
      <c r="AA69" s="5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</row>
    <row r="70" spans="1:126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5"/>
      <c r="Z70" s="5"/>
      <c r="AA70" s="5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</row>
    <row r="71" spans="1:126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5"/>
      <c r="Z71" s="5"/>
      <c r="AA71" s="5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</row>
    <row r="72" spans="1:126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5"/>
      <c r="Z72" s="5"/>
      <c r="AA72" s="5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</row>
    <row r="73" spans="1:126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5"/>
      <c r="Z73" s="5"/>
      <c r="AA73" s="5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</row>
    <row r="74" spans="1:126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5"/>
      <c r="Z74" s="5"/>
      <c r="AA74" s="5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</row>
    <row r="75" spans="1:126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5"/>
      <c r="Z75" s="5"/>
      <c r="AA75" s="5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</row>
    <row r="76" spans="1:126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5"/>
      <c r="Z76" s="5"/>
      <c r="AA76" s="5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</row>
    <row r="77" spans="1:126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5"/>
      <c r="Z77" s="5"/>
      <c r="AA77" s="5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</row>
    <row r="78" spans="1:126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5"/>
      <c r="Z78" s="5"/>
      <c r="AA78" s="5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</row>
    <row r="79" spans="1:126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5"/>
      <c r="Z79" s="5"/>
      <c r="AA79" s="5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</row>
    <row r="80" spans="1:126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5"/>
      <c r="Z80" s="5"/>
      <c r="AA80" s="5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</row>
    <row r="81" spans="1:126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5"/>
      <c r="Z81" s="5"/>
      <c r="AA81" s="5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</row>
    <row r="82" spans="1:126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5"/>
      <c r="Z82" s="5"/>
      <c r="AA82" s="5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</row>
    <row r="83" spans="1:126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5"/>
      <c r="Z83" s="5"/>
      <c r="AA83" s="5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</row>
    <row r="84" spans="1:126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5"/>
      <c r="Z84" s="5"/>
      <c r="AA84" s="5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</row>
    <row r="85" spans="1:126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5"/>
      <c r="Z85" s="5"/>
      <c r="AA85" s="5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</row>
    <row r="86" spans="1:126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5"/>
      <c r="Z86" s="5"/>
      <c r="AA86" s="5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</row>
    <row r="87" spans="1:126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5"/>
      <c r="Z87" s="5"/>
      <c r="AA87" s="5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</row>
    <row r="88" spans="1:126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5"/>
      <c r="Z88" s="5"/>
      <c r="AA88" s="5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</row>
    <row r="89" spans="1:126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5"/>
      <c r="Z89" s="5"/>
      <c r="AA89" s="5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</row>
    <row r="90" spans="1:126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5"/>
      <c r="Z90" s="5"/>
      <c r="AA90" s="5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</row>
    <row r="91" spans="1:126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5"/>
      <c r="Z91" s="5"/>
      <c r="AA91" s="5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</row>
    <row r="92" spans="1:126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5"/>
      <c r="Z92" s="5"/>
      <c r="AA92" s="5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</row>
    <row r="93" spans="1:126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5"/>
      <c r="Z93" s="5"/>
      <c r="AA93" s="5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</row>
    <row r="94" spans="1:126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5"/>
      <c r="Z94" s="5"/>
      <c r="AA94" s="5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</row>
    <row r="95" spans="1:126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5"/>
      <c r="Z95" s="5"/>
      <c r="AA95" s="5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</row>
    <row r="96" spans="1:126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5"/>
      <c r="Z96" s="5"/>
      <c r="AA96" s="5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</row>
    <row r="97" spans="1:126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5"/>
      <c r="Z97" s="5"/>
      <c r="AA97" s="5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</row>
    <row r="98" spans="1:126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Y98" s="5"/>
      <c r="Z98" s="5"/>
      <c r="AA98" s="5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</row>
    <row r="99" spans="1:126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8"/>
      <c r="Y99" s="5"/>
      <c r="Z99" s="5"/>
      <c r="AA99" s="5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</row>
    <row r="100" spans="1:126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5"/>
      <c r="Z100" s="5"/>
      <c r="AA100" s="5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</row>
    <row r="101" spans="1:126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  <c r="Y101" s="5"/>
      <c r="Z101" s="5"/>
      <c r="AA101" s="5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</row>
    <row r="102" spans="1:126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5"/>
      <c r="Z102" s="5"/>
      <c r="AA102" s="5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</row>
    <row r="103" spans="1:126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8"/>
      <c r="Y103" s="5"/>
      <c r="Z103" s="5"/>
      <c r="AA103" s="5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1:126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8"/>
      <c r="Y104" s="5"/>
      <c r="Z104" s="5"/>
      <c r="AA104" s="5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</row>
    <row r="105" spans="1:126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8"/>
      <c r="Y105" s="5"/>
      <c r="Z105" s="5"/>
      <c r="AA105" s="5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1:126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5"/>
      <c r="Z106" s="5"/>
      <c r="AA106" s="5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</row>
    <row r="107" spans="1:126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5"/>
      <c r="Z107" s="5"/>
      <c r="AA107" s="5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</row>
    <row r="108" spans="1:126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8"/>
      <c r="Y108" s="5"/>
      <c r="Z108" s="5"/>
      <c r="AA108" s="5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</row>
    <row r="109" spans="1:126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8"/>
      <c r="Y109" s="5"/>
      <c r="Z109" s="5"/>
      <c r="AA109" s="5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</row>
    <row r="110" spans="1:126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8"/>
      <c r="Y110" s="5"/>
      <c r="Z110" s="5"/>
      <c r="AA110" s="5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</row>
    <row r="111" spans="1:126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  <c r="Y111" s="5"/>
      <c r="Z111" s="5"/>
      <c r="AA111" s="5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</row>
    <row r="112" spans="1:126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  <c r="Y112" s="5"/>
      <c r="Z112" s="5"/>
      <c r="AA112" s="5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1:126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8"/>
      <c r="Y113" s="5"/>
      <c r="Z113" s="5"/>
      <c r="AA113" s="5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</row>
    <row r="114" spans="1:126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8"/>
      <c r="Y114" s="5"/>
      <c r="Z114" s="5"/>
      <c r="AA114" s="5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</row>
    <row r="115" spans="1:126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8"/>
      <c r="Y115" s="5"/>
      <c r="Z115" s="5"/>
      <c r="AA115" s="5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1:126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5"/>
      <c r="Z116" s="5"/>
      <c r="AA116" s="5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</row>
    <row r="117" spans="1:126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8"/>
      <c r="Y117" s="5"/>
      <c r="Z117" s="5"/>
      <c r="AA117" s="5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</row>
    <row r="118" spans="1:126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8"/>
      <c r="Y118" s="5"/>
      <c r="Z118" s="5"/>
      <c r="AA118" s="5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</row>
    <row r="119" spans="1:126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8"/>
      <c r="Y119" s="5"/>
      <c r="Z119" s="5"/>
      <c r="AA119" s="5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</row>
    <row r="120" spans="1:126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8"/>
      <c r="Y120" s="5"/>
      <c r="Z120" s="5"/>
      <c r="AA120" s="5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</row>
    <row r="121" spans="1:126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8"/>
      <c r="Y121" s="5"/>
      <c r="Z121" s="5"/>
      <c r="AA121" s="5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</row>
    <row r="122" spans="1:126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8"/>
      <c r="Y122" s="5"/>
      <c r="Z122" s="5"/>
      <c r="AA122" s="5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</row>
    <row r="123" spans="1:126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8"/>
      <c r="Y123" s="5"/>
      <c r="Z123" s="5"/>
      <c r="AA123" s="5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</row>
    <row r="124" spans="1:126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8"/>
      <c r="Y124" s="5"/>
      <c r="Z124" s="5"/>
      <c r="AA124" s="5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</row>
    <row r="125" spans="1:126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8"/>
      <c r="Y125" s="5"/>
      <c r="Z125" s="5"/>
      <c r="AA125" s="5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</row>
    <row r="126" spans="1:126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8"/>
      <c r="Y126" s="5"/>
      <c r="Z126" s="5"/>
      <c r="AA126" s="5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</row>
    <row r="127" spans="1:126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8"/>
      <c r="Y127" s="5"/>
      <c r="Z127" s="5"/>
      <c r="AA127" s="5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</row>
    <row r="128" spans="1:126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8"/>
      <c r="Y128" s="5"/>
      <c r="Z128" s="5"/>
      <c r="AA128" s="5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</row>
    <row r="129" spans="1:126" ht="12.75">
      <c r="A129" s="2"/>
      <c r="B129" s="3"/>
      <c r="C129" s="3"/>
      <c r="D129" s="2"/>
      <c r="E129" s="2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8"/>
      <c r="Y129" s="5"/>
      <c r="Z129" s="5"/>
      <c r="AA129" s="5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</row>
    <row r="130" spans="1:126" ht="12.75">
      <c r="A130" s="2"/>
      <c r="B130" s="3"/>
      <c r="C130" s="3"/>
      <c r="D130" s="2"/>
      <c r="E130" s="2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8"/>
      <c r="Y130" s="5"/>
      <c r="Z130" s="5"/>
      <c r="AA130" s="5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</row>
    <row r="131" spans="1:126" ht="12.75">
      <c r="A131" s="2"/>
      <c r="B131" s="3"/>
      <c r="C131" s="3"/>
      <c r="D131" s="2"/>
      <c r="E131" s="2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8"/>
      <c r="Y131" s="5"/>
      <c r="Z131" s="5"/>
      <c r="AA131" s="5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</row>
    <row r="132" spans="1:126" ht="12.75">
      <c r="A132" s="2"/>
      <c r="B132" s="3"/>
      <c r="C132" s="3"/>
      <c r="D132" s="2"/>
      <c r="E132" s="2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8"/>
      <c r="Y132" s="5"/>
      <c r="Z132" s="5"/>
      <c r="AA132" s="5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</row>
    <row r="133" spans="1:126" ht="12.75">
      <c r="A133" s="2"/>
      <c r="B133" s="3"/>
      <c r="C133" s="3"/>
      <c r="D133" s="2"/>
      <c r="E133" s="2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8"/>
      <c r="Y133" s="5"/>
      <c r="Z133" s="5"/>
      <c r="AA133" s="5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</row>
    <row r="134" spans="1:126" ht="12.75">
      <c r="A134" s="2"/>
      <c r="B134" s="3"/>
      <c r="C134" s="3"/>
      <c r="D134" s="2"/>
      <c r="E134" s="2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8"/>
      <c r="Y134" s="5"/>
      <c r="Z134" s="5"/>
      <c r="AA134" s="5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</row>
    <row r="135" spans="1:126" ht="12.75">
      <c r="A135" s="2"/>
      <c r="B135" s="3"/>
      <c r="C135" s="3"/>
      <c r="D135" s="2"/>
      <c r="E135" s="2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8"/>
      <c r="Y135" s="5"/>
      <c r="Z135" s="5"/>
      <c r="AA135" s="5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</row>
    <row r="136" spans="1:126" ht="12.75">
      <c r="A136" s="2"/>
      <c r="B136" s="3"/>
      <c r="C136" s="3"/>
      <c r="D136" s="2"/>
      <c r="E136" s="2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8"/>
      <c r="Y136" s="5"/>
      <c r="Z136" s="5"/>
      <c r="AA136" s="5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</row>
    <row r="137" spans="1:126" ht="12.75">
      <c r="A137" s="2"/>
      <c r="B137" s="3"/>
      <c r="C137" s="3"/>
      <c r="D137" s="2"/>
      <c r="E137" s="2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8"/>
      <c r="Y137" s="5"/>
      <c r="Z137" s="5"/>
      <c r="AA137" s="5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</row>
    <row r="138" spans="1:126" ht="12.75">
      <c r="A138" s="2"/>
      <c r="B138" s="3"/>
      <c r="C138" s="3"/>
      <c r="D138" s="2"/>
      <c r="E138" s="2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8"/>
      <c r="Y138" s="5"/>
      <c r="Z138" s="5"/>
      <c r="AA138" s="5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</row>
    <row r="139" spans="1:126" ht="12.75">
      <c r="A139" s="2"/>
      <c r="B139" s="3"/>
      <c r="C139" s="3"/>
      <c r="D139" s="2"/>
      <c r="E139" s="2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8"/>
      <c r="Y139" s="5"/>
      <c r="Z139" s="5"/>
      <c r="AA139" s="5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</row>
    <row r="140" spans="1:126" ht="12.75">
      <c r="A140" s="2"/>
      <c r="B140" s="3"/>
      <c r="C140" s="3"/>
      <c r="D140" s="2"/>
      <c r="E140" s="2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8"/>
      <c r="Y140" s="5"/>
      <c r="Z140" s="5"/>
      <c r="AA140" s="5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</row>
    <row r="141" spans="1:126" ht="12.75">
      <c r="A141" s="2"/>
      <c r="B141" s="3"/>
      <c r="C141" s="3"/>
      <c r="D141" s="2"/>
      <c r="E141" s="2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8"/>
      <c r="Y141" s="5"/>
      <c r="Z141" s="5"/>
      <c r="AA141" s="5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</row>
    <row r="142" spans="1:126" ht="12.75">
      <c r="A142" s="2"/>
      <c r="B142" s="3"/>
      <c r="C142" s="3"/>
      <c r="D142" s="2"/>
      <c r="E142" s="2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8"/>
      <c r="Y142" s="5"/>
      <c r="Z142" s="5"/>
      <c r="AA142" s="5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</row>
    <row r="143" spans="1:126" ht="12.75">
      <c r="A143" s="2"/>
      <c r="B143" s="12"/>
      <c r="C143" s="3"/>
      <c r="D143" s="2"/>
      <c r="E143" s="2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8"/>
      <c r="Y143" s="5"/>
      <c r="Z143" s="5"/>
      <c r="AA143" s="5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2"/>
    </row>
    <row r="160" spans="1:5" ht="12.75">
      <c r="A160" s="11"/>
      <c r="B160" s="12"/>
      <c r="C160" s="12"/>
      <c r="D160" s="11"/>
      <c r="E160" s="2"/>
    </row>
    <row r="161" spans="1:5" ht="12.75">
      <c r="A161" s="11"/>
      <c r="B161" s="12"/>
      <c r="C161" s="12"/>
      <c r="D161" s="11"/>
      <c r="E161" s="2"/>
    </row>
    <row r="162" spans="1:5" ht="12.75">
      <c r="A162" s="11"/>
      <c r="B162" s="12"/>
      <c r="C162" s="12"/>
      <c r="D162" s="11"/>
      <c r="E162" s="2"/>
    </row>
    <row r="163" spans="1:5" ht="12.75">
      <c r="A163" s="11"/>
      <c r="B163" s="12"/>
      <c r="C163" s="12"/>
      <c r="D163" s="11"/>
      <c r="E163" s="2"/>
    </row>
    <row r="164" spans="1:5" ht="12.75">
      <c r="A164" s="11"/>
      <c r="B164" s="12"/>
      <c r="C164" s="12"/>
      <c r="D164" s="11"/>
      <c r="E164" s="2"/>
    </row>
    <row r="165" spans="1:5" ht="12.75">
      <c r="A165" s="11"/>
      <c r="B165" s="12"/>
      <c r="C165" s="12"/>
      <c r="D165" s="11"/>
      <c r="E165" s="2"/>
    </row>
    <row r="166" spans="1:5" ht="12.75">
      <c r="A166" s="11"/>
      <c r="B166" s="12"/>
      <c r="C166" s="12"/>
      <c r="D166" s="11"/>
      <c r="E166" s="2"/>
    </row>
    <row r="167" spans="1:5" ht="12.75">
      <c r="A167" s="11"/>
      <c r="B167" s="12"/>
      <c r="C167" s="12"/>
      <c r="D167" s="11"/>
      <c r="E167" s="2"/>
    </row>
    <row r="168" spans="1:5" ht="12.75">
      <c r="A168" s="11"/>
      <c r="B168" s="12"/>
      <c r="C168" s="12"/>
      <c r="D168" s="11"/>
      <c r="E168" s="2"/>
    </row>
    <row r="169" spans="1:5" ht="12.75">
      <c r="A169" s="11"/>
      <c r="B169" s="12"/>
      <c r="C169" s="12"/>
      <c r="D169" s="11"/>
      <c r="E169" s="2"/>
    </row>
    <row r="170" spans="1:5" ht="12.75">
      <c r="A170" s="11"/>
      <c r="B170" s="12"/>
      <c r="C170" s="12"/>
      <c r="D170" s="11"/>
      <c r="E170" s="2"/>
    </row>
    <row r="171" spans="1:5" ht="12.75">
      <c r="A171" s="11"/>
      <c r="B171" s="12"/>
      <c r="C171" s="12"/>
      <c r="D171" s="11"/>
      <c r="E171" s="2"/>
    </row>
    <row r="172" spans="1:5" ht="12.75">
      <c r="A172" s="11"/>
      <c r="B172" s="12"/>
      <c r="C172" s="12"/>
      <c r="D172" s="11"/>
      <c r="E172" s="2"/>
    </row>
    <row r="173" spans="1:5" ht="12.75">
      <c r="A173" s="11"/>
      <c r="B173" s="12"/>
      <c r="C173" s="12"/>
      <c r="D173" s="11"/>
      <c r="E173" s="2"/>
    </row>
    <row r="174" spans="1:5" ht="12.75">
      <c r="A174" s="11"/>
      <c r="B174" s="12"/>
      <c r="C174" s="12"/>
      <c r="D174" s="11"/>
      <c r="E174" s="2"/>
    </row>
    <row r="175" spans="1:5" ht="12.75">
      <c r="A175" s="11"/>
      <c r="B175" s="12"/>
      <c r="C175" s="12"/>
      <c r="D175" s="11"/>
      <c r="E175" s="2"/>
    </row>
    <row r="176" spans="1:5" ht="12.75">
      <c r="A176" s="11"/>
      <c r="B176" s="12"/>
      <c r="C176" s="12"/>
      <c r="D176" s="11"/>
      <c r="E176" s="2"/>
    </row>
    <row r="177" spans="1:5" ht="12.75">
      <c r="A177" s="11"/>
      <c r="B177" s="12"/>
      <c r="C177" s="12"/>
      <c r="D177" s="11"/>
      <c r="E177" s="12"/>
    </row>
    <row r="178" spans="1:5" ht="12.75">
      <c r="A178" s="11"/>
      <c r="B178" s="12"/>
      <c r="C178" s="12"/>
      <c r="D178" s="11"/>
      <c r="E178" s="12"/>
    </row>
    <row r="179" spans="1:5" ht="12.75">
      <c r="A179" s="11"/>
      <c r="B179" s="12"/>
      <c r="C179" s="12"/>
      <c r="D179" s="11"/>
      <c r="E179" s="12"/>
    </row>
    <row r="180" spans="1:5" ht="12.75">
      <c r="A180" s="11"/>
      <c r="B180" s="12"/>
      <c r="C180" s="12"/>
      <c r="D180" s="11"/>
      <c r="E180" s="12"/>
    </row>
    <row r="181" spans="1:5" ht="12.75">
      <c r="A181" s="11"/>
      <c r="B181" s="12"/>
      <c r="C181" s="12"/>
      <c r="D181" s="11"/>
      <c r="E181" s="12"/>
    </row>
    <row r="182" spans="1:5" ht="12.75">
      <c r="A182" s="11"/>
      <c r="B182" s="12"/>
      <c r="C182" s="12"/>
      <c r="D182" s="11"/>
      <c r="E182" s="12"/>
    </row>
    <row r="183" spans="1:5" ht="12.75">
      <c r="A183" s="11"/>
      <c r="B183" s="12"/>
      <c r="C183" s="12"/>
      <c r="D183" s="11"/>
      <c r="E183" s="12"/>
    </row>
    <row r="184" spans="1:5" ht="12.75">
      <c r="A184" s="11"/>
      <c r="B184" s="12"/>
      <c r="C184" s="12"/>
      <c r="D184" s="11"/>
      <c r="E184" s="12"/>
    </row>
    <row r="185" spans="1:5" ht="12.75">
      <c r="A185" s="11"/>
      <c r="B185" s="12"/>
      <c r="C185" s="12"/>
      <c r="D185" s="11"/>
      <c r="E185" s="12"/>
    </row>
    <row r="186" spans="1:5" ht="12.75">
      <c r="A186" s="11"/>
      <c r="C186" s="12"/>
      <c r="D186" s="11"/>
      <c r="E186" s="12"/>
    </row>
  </sheetData>
  <sheetProtection/>
  <mergeCells count="25">
    <mergeCell ref="F4:F7"/>
    <mergeCell ref="G4:G7"/>
    <mergeCell ref="K5:W5"/>
    <mergeCell ref="J5:J7"/>
    <mergeCell ref="U6:V6"/>
    <mergeCell ref="W6:W7"/>
    <mergeCell ref="Q6:R6"/>
    <mergeCell ref="I4:I7"/>
    <mergeCell ref="A1:Y1"/>
    <mergeCell ref="A4:A7"/>
    <mergeCell ref="B4:B7"/>
    <mergeCell ref="C4:C7"/>
    <mergeCell ref="D4:D7"/>
    <mergeCell ref="E4:E7"/>
    <mergeCell ref="H4:H7"/>
    <mergeCell ref="K6:L6"/>
    <mergeCell ref="M6:N6"/>
    <mergeCell ref="O6:P6"/>
    <mergeCell ref="Z4:AA5"/>
    <mergeCell ref="Z6:Z7"/>
    <mergeCell ref="AA6:AA7"/>
    <mergeCell ref="S6:T6"/>
    <mergeCell ref="X4:X7"/>
    <mergeCell ref="Y4:Y7"/>
    <mergeCell ref="J4:W4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DT168"/>
  <sheetViews>
    <sheetView zoomScalePageLayoutView="0" workbookViewId="0" topLeftCell="A3">
      <selection activeCell="C10" sqref="C10:C33"/>
    </sheetView>
  </sheetViews>
  <sheetFormatPr defaultColWidth="9.00390625" defaultRowHeight="12.75"/>
  <cols>
    <col min="1" max="1" width="2.75390625" style="9" customWidth="1"/>
    <col min="2" max="2" width="16.875" style="6" customWidth="1"/>
    <col min="3" max="3" width="13.875" style="6" customWidth="1"/>
    <col min="4" max="4" width="5.00390625" style="9" customWidth="1"/>
    <col min="5" max="5" width="6.375" style="6" customWidth="1"/>
    <col min="6" max="6" width="4.75390625" style="13" customWidth="1"/>
    <col min="7" max="7" width="5.75390625" style="6" customWidth="1"/>
    <col min="8" max="8" width="5.00390625" style="6" customWidth="1"/>
    <col min="9" max="9" width="5.75390625" style="6" customWidth="1"/>
    <col min="10" max="10" width="8.875" style="6" customWidth="1"/>
    <col min="11" max="11" width="4.125" style="6" customWidth="1"/>
    <col min="12" max="12" width="6.875" style="6" customWidth="1"/>
    <col min="13" max="13" width="5.00390625" style="6" hidden="1" customWidth="1"/>
    <col min="14" max="14" width="4.625" style="6" customWidth="1"/>
    <col min="15" max="15" width="4.375" style="6" customWidth="1"/>
    <col min="16" max="16" width="6.375" style="6" customWidth="1"/>
    <col min="17" max="17" width="4.125" style="6" customWidth="1"/>
    <col min="18" max="18" width="6.00390625" style="6" customWidth="1"/>
    <col min="19" max="19" width="4.75390625" style="6" customWidth="1"/>
    <col min="20" max="20" width="8.00390625" style="6" customWidth="1"/>
    <col min="21" max="21" width="7.75390625" style="6" customWidth="1"/>
    <col min="22" max="22" width="5.25390625" style="14" customWidth="1"/>
    <col min="23" max="23" width="10.00390625" style="9" customWidth="1"/>
    <col min="24" max="24" width="5.75390625" style="9" customWidth="1"/>
    <col min="25" max="25" width="8.875" style="9" bestFit="1" customWidth="1"/>
    <col min="26" max="26" width="8.625" style="6" customWidth="1"/>
    <col min="27" max="27" width="8.125" style="6" customWidth="1"/>
    <col min="28" max="28" width="8.25390625" style="6" customWidth="1"/>
    <col min="29" max="29" width="5.625" style="6" customWidth="1"/>
    <col min="30" max="30" width="9.375" style="6" customWidth="1"/>
    <col min="31" max="16384" width="9.125" style="6" customWidth="1"/>
  </cols>
  <sheetData>
    <row r="1" spans="1:24" ht="15.75">
      <c r="A1" s="125" t="s">
        <v>148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42"/>
    </row>
    <row r="2" spans="10:16" ht="15">
      <c r="J2" s="22" t="s">
        <v>196</v>
      </c>
      <c r="K2" s="22"/>
      <c r="L2" s="22"/>
      <c r="M2" s="22"/>
      <c r="N2" s="22"/>
      <c r="O2" s="22"/>
      <c r="P2" s="22"/>
    </row>
    <row r="3" spans="10:16" ht="15">
      <c r="J3" s="22" t="s">
        <v>13</v>
      </c>
      <c r="K3" s="22"/>
      <c r="L3" s="22"/>
      <c r="M3" s="22"/>
      <c r="N3" s="22"/>
      <c r="O3" s="22"/>
      <c r="P3" s="22"/>
    </row>
    <row r="4" spans="1:124" ht="12.75" customHeight="1">
      <c r="A4" s="126" t="s">
        <v>2</v>
      </c>
      <c r="B4" s="126" t="s">
        <v>0</v>
      </c>
      <c r="C4" s="126" t="s">
        <v>3</v>
      </c>
      <c r="D4" s="129" t="s">
        <v>10</v>
      </c>
      <c r="E4" s="126" t="s">
        <v>14</v>
      </c>
      <c r="F4" s="123" t="s">
        <v>15</v>
      </c>
      <c r="G4" s="129" t="s">
        <v>18</v>
      </c>
      <c r="H4" s="124" t="s">
        <v>19</v>
      </c>
      <c r="I4" s="124" t="s">
        <v>157</v>
      </c>
      <c r="J4" s="113" t="s">
        <v>1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  <c r="V4" s="120" t="s">
        <v>11</v>
      </c>
      <c r="W4" s="106" t="s">
        <v>20</v>
      </c>
      <c r="X4" s="119" t="s">
        <v>22</v>
      </c>
      <c r="Y4" s="11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</row>
    <row r="5" spans="1:124" ht="12.75" customHeight="1">
      <c r="A5" s="127"/>
      <c r="B5" s="127"/>
      <c r="C5" s="127"/>
      <c r="D5" s="130"/>
      <c r="E5" s="127"/>
      <c r="F5" s="123"/>
      <c r="G5" s="130"/>
      <c r="H5" s="111"/>
      <c r="I5" s="111"/>
      <c r="J5" s="106" t="s">
        <v>6</v>
      </c>
      <c r="K5" s="131" t="s">
        <v>21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21"/>
      <c r="W5" s="107"/>
      <c r="X5" s="119"/>
      <c r="Y5" s="11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</row>
    <row r="6" spans="1:124" ht="35.25" customHeight="1">
      <c r="A6" s="127"/>
      <c r="B6" s="127"/>
      <c r="C6" s="127"/>
      <c r="D6" s="129"/>
      <c r="E6" s="127"/>
      <c r="F6" s="123"/>
      <c r="G6" s="129"/>
      <c r="H6" s="111"/>
      <c r="I6" s="111"/>
      <c r="J6" s="107"/>
      <c r="K6" s="119" t="s">
        <v>23</v>
      </c>
      <c r="L6" s="119"/>
      <c r="M6" s="134" t="s">
        <v>9</v>
      </c>
      <c r="N6" s="135"/>
      <c r="O6" s="117" t="s">
        <v>138</v>
      </c>
      <c r="P6" s="118"/>
      <c r="Q6" s="117" t="s">
        <v>16</v>
      </c>
      <c r="R6" s="118"/>
      <c r="S6" s="134" t="s">
        <v>17</v>
      </c>
      <c r="T6" s="135"/>
      <c r="U6" s="136" t="s">
        <v>12</v>
      </c>
      <c r="V6" s="121"/>
      <c r="W6" s="107"/>
      <c r="X6" s="119" t="s">
        <v>25</v>
      </c>
      <c r="Y6" s="119" t="s">
        <v>26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</row>
    <row r="7" spans="1:124" ht="33.75" customHeight="1">
      <c r="A7" s="128"/>
      <c r="B7" s="128"/>
      <c r="C7" s="128"/>
      <c r="D7" s="129"/>
      <c r="E7" s="128"/>
      <c r="F7" s="123"/>
      <c r="G7" s="129"/>
      <c r="H7" s="112"/>
      <c r="I7" s="112"/>
      <c r="J7" s="108"/>
      <c r="K7" s="23" t="s">
        <v>24</v>
      </c>
      <c r="L7" s="23" t="s">
        <v>7</v>
      </c>
      <c r="M7" s="23" t="s">
        <v>8</v>
      </c>
      <c r="N7" s="23" t="s">
        <v>7</v>
      </c>
      <c r="O7" s="23" t="s">
        <v>8</v>
      </c>
      <c r="P7" s="23" t="s">
        <v>7</v>
      </c>
      <c r="Q7" s="23" t="s">
        <v>8</v>
      </c>
      <c r="R7" s="23" t="s">
        <v>7</v>
      </c>
      <c r="S7" s="23" t="s">
        <v>8</v>
      </c>
      <c r="T7" s="80" t="s">
        <v>7</v>
      </c>
      <c r="U7" s="137"/>
      <c r="V7" s="122"/>
      <c r="W7" s="108"/>
      <c r="X7" s="119"/>
      <c r="Y7" s="119"/>
      <c r="Z7" s="15"/>
      <c r="AA7" s="16"/>
      <c r="AB7" s="16"/>
      <c r="AC7" s="16"/>
      <c r="AD7" s="15"/>
      <c r="AE7" s="15"/>
      <c r="AF7" s="16"/>
      <c r="AG7" s="16"/>
      <c r="AH7" s="16"/>
      <c r="AI7" s="16"/>
      <c r="AJ7" s="17"/>
      <c r="AK7" s="17"/>
      <c r="AL7" s="17"/>
      <c r="AM7" s="1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 t="s">
        <v>4</v>
      </c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</row>
    <row r="8" spans="1:124" s="13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18"/>
      <c r="AA8" s="18"/>
      <c r="AB8" s="19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</row>
    <row r="9" spans="1:124" ht="12.75">
      <c r="A9" s="2"/>
      <c r="B9" s="27"/>
      <c r="E9" s="28"/>
      <c r="F9" s="28"/>
      <c r="G9" s="29" t="s">
        <v>45</v>
      </c>
      <c r="H9" s="29"/>
      <c r="I9" s="29"/>
      <c r="J9" s="29"/>
      <c r="K9" s="29"/>
      <c r="L9" s="29"/>
      <c r="M9" s="28"/>
      <c r="N9" s="28"/>
      <c r="O9" s="28"/>
      <c r="P9" s="28"/>
      <c r="Q9" s="30"/>
      <c r="R9" s="21"/>
      <c r="S9" s="21"/>
      <c r="T9" s="21"/>
      <c r="U9" s="25"/>
      <c r="V9" s="26"/>
      <c r="W9" s="25"/>
      <c r="X9" s="25"/>
      <c r="Y9" s="25"/>
      <c r="Z9" s="21"/>
      <c r="AA9" s="21"/>
      <c r="AB9" s="21"/>
      <c r="AC9" s="21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</row>
    <row r="10" spans="1:124" ht="12.75">
      <c r="A10" s="2">
        <v>1</v>
      </c>
      <c r="B10" s="27" t="s">
        <v>198</v>
      </c>
      <c r="C10" s="1"/>
      <c r="D10" s="2" t="s">
        <v>149</v>
      </c>
      <c r="E10" s="5">
        <v>20</v>
      </c>
      <c r="F10" s="4"/>
      <c r="G10" s="2">
        <v>17697</v>
      </c>
      <c r="H10" s="5">
        <v>5.74</v>
      </c>
      <c r="I10" s="5">
        <v>3.42</v>
      </c>
      <c r="J10" s="4">
        <f>G10*H10*I10</f>
        <v>347406.26759999996</v>
      </c>
      <c r="K10" s="2">
        <v>25</v>
      </c>
      <c r="L10" s="4">
        <f>G10*H10*I10*K10/100</f>
        <v>86851.56689999999</v>
      </c>
      <c r="M10" s="4">
        <v>5</v>
      </c>
      <c r="N10" s="4"/>
      <c r="O10" s="4">
        <v>10</v>
      </c>
      <c r="P10" s="4">
        <f aca="true" t="shared" si="0" ref="P10:P16">L10*M10*O10/100</f>
        <v>43425.783449999995</v>
      </c>
      <c r="Q10" s="4"/>
      <c r="R10" s="4"/>
      <c r="S10" s="4"/>
      <c r="T10" s="4"/>
      <c r="U10" s="4">
        <f aca="true" t="shared" si="1" ref="U10:U19">J10+L10+P10+T10</f>
        <v>477683.6179499999</v>
      </c>
      <c r="V10" s="77">
        <v>1</v>
      </c>
      <c r="W10" s="31">
        <f>U10*V10</f>
        <v>477683.6179499999</v>
      </c>
      <c r="X10" s="5"/>
      <c r="Y10" s="31"/>
      <c r="Z10" s="21"/>
      <c r="AA10" s="21"/>
      <c r="AB10" s="21"/>
      <c r="AC10" s="21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12.75">
      <c r="A11" s="2">
        <v>2</v>
      </c>
      <c r="B11" s="76" t="s">
        <v>46</v>
      </c>
      <c r="C11" s="1"/>
      <c r="D11" s="2" t="s">
        <v>116</v>
      </c>
      <c r="E11" s="5">
        <v>12.08</v>
      </c>
      <c r="F11" s="4"/>
      <c r="G11" s="2">
        <v>17697</v>
      </c>
      <c r="H11" s="5">
        <v>4.4</v>
      </c>
      <c r="I11" s="5">
        <v>3.42</v>
      </c>
      <c r="J11" s="4">
        <f aca="true" t="shared" si="2" ref="J11:J33">G11*H11*I11</f>
        <v>266304.456</v>
      </c>
      <c r="K11" s="2">
        <v>25</v>
      </c>
      <c r="L11" s="4">
        <f aca="true" t="shared" si="3" ref="L11:L33">G11*H11*I11*K11/100</f>
        <v>66576.114</v>
      </c>
      <c r="M11" s="4">
        <v>5</v>
      </c>
      <c r="N11" s="4"/>
      <c r="O11" s="4">
        <v>10</v>
      </c>
      <c r="P11" s="4">
        <f t="shared" si="0"/>
        <v>33288.057</v>
      </c>
      <c r="Q11" s="4"/>
      <c r="R11" s="4"/>
      <c r="S11" s="4">
        <v>200</v>
      </c>
      <c r="T11" s="4">
        <f>S11*G11/100</f>
        <v>35394</v>
      </c>
      <c r="U11" s="4">
        <f t="shared" si="1"/>
        <v>401562.627</v>
      </c>
      <c r="V11" s="77">
        <v>1</v>
      </c>
      <c r="W11" s="31">
        <f aca="true" t="shared" si="4" ref="W11:W16">U11*V11</f>
        <v>401562.627</v>
      </c>
      <c r="X11" s="5">
        <v>1</v>
      </c>
      <c r="Y11" s="31">
        <f>J11*X11+L11</f>
        <v>332880.57</v>
      </c>
      <c r="Z11" s="88"/>
      <c r="AA11" s="88"/>
      <c r="AB11" s="88"/>
      <c r="AC11" s="88"/>
      <c r="AD11" s="47"/>
      <c r="AE11" s="66"/>
      <c r="AF11" s="66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2.75">
      <c r="A12" s="2">
        <v>3</v>
      </c>
      <c r="B12" s="76" t="s">
        <v>46</v>
      </c>
      <c r="C12" s="1"/>
      <c r="D12" s="2" t="s">
        <v>116</v>
      </c>
      <c r="E12" s="5">
        <v>44.05</v>
      </c>
      <c r="F12" s="4"/>
      <c r="G12" s="2">
        <v>17697</v>
      </c>
      <c r="H12" s="2">
        <v>4.77</v>
      </c>
      <c r="I12" s="5">
        <v>3.42</v>
      </c>
      <c r="J12" s="4">
        <f t="shared" si="2"/>
        <v>288698.2398</v>
      </c>
      <c r="K12" s="4">
        <v>25</v>
      </c>
      <c r="L12" s="4">
        <f t="shared" si="3"/>
        <v>72174.55995</v>
      </c>
      <c r="M12" s="4">
        <v>5</v>
      </c>
      <c r="N12" s="4"/>
      <c r="O12" s="4">
        <v>10</v>
      </c>
      <c r="P12" s="4">
        <f t="shared" si="0"/>
        <v>36087.279975</v>
      </c>
      <c r="Q12" s="4"/>
      <c r="R12" s="31"/>
      <c r="S12" s="4">
        <v>200</v>
      </c>
      <c r="T12" s="4">
        <f aca="true" t="shared" si="5" ref="T12:T33">S12*G12/100</f>
        <v>35394</v>
      </c>
      <c r="U12" s="4">
        <f t="shared" si="1"/>
        <v>432354.079725</v>
      </c>
      <c r="V12" s="57">
        <v>1</v>
      </c>
      <c r="W12" s="31">
        <f t="shared" si="4"/>
        <v>432354.079725</v>
      </c>
      <c r="X12" s="25">
        <f>V12</f>
        <v>1</v>
      </c>
      <c r="Y12" s="31">
        <f>J12*X12+L12</f>
        <v>360872.79975</v>
      </c>
      <c r="Z12" s="66"/>
      <c r="AA12" s="52"/>
      <c r="AB12" s="66"/>
      <c r="AC12" s="66"/>
      <c r="AD12" s="47"/>
      <c r="AE12" s="66"/>
      <c r="AF12" s="66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13.5" customHeight="1">
      <c r="A13" s="2">
        <v>4</v>
      </c>
      <c r="B13" s="76" t="s">
        <v>46</v>
      </c>
      <c r="C13" s="1"/>
      <c r="D13" s="2" t="s">
        <v>116</v>
      </c>
      <c r="E13" s="5">
        <v>3.04</v>
      </c>
      <c r="F13" s="4"/>
      <c r="G13" s="2">
        <v>17697</v>
      </c>
      <c r="H13" s="2">
        <v>4.26</v>
      </c>
      <c r="I13" s="5">
        <v>3.42</v>
      </c>
      <c r="J13" s="4">
        <f t="shared" si="2"/>
        <v>257831.1324</v>
      </c>
      <c r="K13" s="4">
        <v>25</v>
      </c>
      <c r="L13" s="4">
        <f t="shared" si="3"/>
        <v>64457.78310000001</v>
      </c>
      <c r="M13" s="4">
        <v>5</v>
      </c>
      <c r="N13" s="4"/>
      <c r="O13" s="4">
        <v>10</v>
      </c>
      <c r="P13" s="4">
        <f t="shared" si="0"/>
        <v>32228.891550000008</v>
      </c>
      <c r="Q13" s="4"/>
      <c r="R13" s="31">
        <f>Q13*G13/100</f>
        <v>0</v>
      </c>
      <c r="S13" s="4">
        <v>200</v>
      </c>
      <c r="T13" s="4">
        <f t="shared" si="5"/>
        <v>35394</v>
      </c>
      <c r="U13" s="4">
        <f t="shared" si="1"/>
        <v>389911.80705</v>
      </c>
      <c r="V13" s="77">
        <v>1</v>
      </c>
      <c r="W13" s="4">
        <f t="shared" si="4"/>
        <v>389911.80705</v>
      </c>
      <c r="X13" s="25">
        <v>1</v>
      </c>
      <c r="Y13" s="31">
        <f>J13*X13+L13</f>
        <v>322288.9155</v>
      </c>
      <c r="Z13" s="66"/>
      <c r="AA13" s="52"/>
      <c r="AB13" s="66"/>
      <c r="AC13" s="66"/>
      <c r="AD13" s="47"/>
      <c r="AE13" s="66"/>
      <c r="AF13" s="66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12" customHeight="1">
      <c r="A14" s="2">
        <v>5</v>
      </c>
      <c r="B14" s="76" t="s">
        <v>46</v>
      </c>
      <c r="C14" s="1"/>
      <c r="D14" s="2" t="s">
        <v>116</v>
      </c>
      <c r="E14" s="5">
        <v>6.04</v>
      </c>
      <c r="F14" s="4"/>
      <c r="G14" s="2">
        <v>17697</v>
      </c>
      <c r="H14" s="5">
        <v>4.3</v>
      </c>
      <c r="I14" s="5">
        <v>3.42</v>
      </c>
      <c r="J14" s="4">
        <f t="shared" si="2"/>
        <v>260252.08199999997</v>
      </c>
      <c r="K14" s="2">
        <v>25</v>
      </c>
      <c r="L14" s="4">
        <f t="shared" si="3"/>
        <v>65063.02049999999</v>
      </c>
      <c r="M14" s="4">
        <v>5</v>
      </c>
      <c r="N14" s="4"/>
      <c r="O14" s="4">
        <v>10</v>
      </c>
      <c r="P14" s="4">
        <f t="shared" si="0"/>
        <v>32531.51025</v>
      </c>
      <c r="Q14" s="4"/>
      <c r="R14" s="4"/>
      <c r="S14" s="4">
        <v>200</v>
      </c>
      <c r="T14" s="4">
        <f t="shared" si="5"/>
        <v>35394</v>
      </c>
      <c r="U14" s="4">
        <f t="shared" si="1"/>
        <v>393240.61275</v>
      </c>
      <c r="V14" s="77">
        <v>1</v>
      </c>
      <c r="W14" s="31">
        <f t="shared" si="4"/>
        <v>393240.61275</v>
      </c>
      <c r="X14" s="5">
        <v>1</v>
      </c>
      <c r="Y14" s="31">
        <f>J14*X14+L14</f>
        <v>325315.1025</v>
      </c>
      <c r="Z14" s="66"/>
      <c r="AA14" s="89"/>
      <c r="AB14" s="66"/>
      <c r="AC14" s="66"/>
      <c r="AD14" s="47"/>
      <c r="AE14" s="66"/>
      <c r="AF14" s="66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12" customHeight="1">
      <c r="A15" s="2">
        <v>6</v>
      </c>
      <c r="B15" s="76" t="s">
        <v>46</v>
      </c>
      <c r="C15" s="1"/>
      <c r="D15" s="2" t="s">
        <v>116</v>
      </c>
      <c r="E15" s="5">
        <v>3.04</v>
      </c>
      <c r="F15" s="4"/>
      <c r="G15" s="2">
        <v>17697</v>
      </c>
      <c r="H15" s="5">
        <v>4.26</v>
      </c>
      <c r="I15" s="5">
        <v>3.42</v>
      </c>
      <c r="J15" s="4">
        <f t="shared" si="2"/>
        <v>257831.1324</v>
      </c>
      <c r="K15" s="2">
        <v>25</v>
      </c>
      <c r="L15" s="4">
        <f t="shared" si="3"/>
        <v>64457.78310000001</v>
      </c>
      <c r="M15" s="4">
        <v>5</v>
      </c>
      <c r="N15" s="4"/>
      <c r="O15" s="4">
        <v>10</v>
      </c>
      <c r="P15" s="4">
        <f t="shared" si="0"/>
        <v>32228.891550000008</v>
      </c>
      <c r="Q15" s="4"/>
      <c r="R15" s="4"/>
      <c r="S15" s="4">
        <v>200</v>
      </c>
      <c r="T15" s="4">
        <f t="shared" si="5"/>
        <v>35394</v>
      </c>
      <c r="U15" s="4">
        <f t="shared" si="1"/>
        <v>389911.80705</v>
      </c>
      <c r="V15" s="77">
        <v>1</v>
      </c>
      <c r="W15" s="31">
        <f t="shared" si="4"/>
        <v>389911.80705</v>
      </c>
      <c r="X15" s="5">
        <v>1</v>
      </c>
      <c r="Y15" s="31">
        <f>J15*X15+L15</f>
        <v>322288.9155</v>
      </c>
      <c r="Z15" s="66"/>
      <c r="AA15" s="89"/>
      <c r="AB15" s="66"/>
      <c r="AC15" s="66"/>
      <c r="AD15" s="47"/>
      <c r="AE15" s="66"/>
      <c r="AF15" s="66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2" customHeight="1">
      <c r="A16" s="2">
        <v>7</v>
      </c>
      <c r="B16" s="76" t="s">
        <v>46</v>
      </c>
      <c r="C16" s="1"/>
      <c r="D16" s="2" t="s">
        <v>116</v>
      </c>
      <c r="E16" s="5">
        <v>20</v>
      </c>
      <c r="F16" s="4"/>
      <c r="G16" s="2">
        <v>17697</v>
      </c>
      <c r="H16" s="5">
        <v>4.7</v>
      </c>
      <c r="I16" s="5">
        <v>3.42</v>
      </c>
      <c r="J16" s="4">
        <f t="shared" si="2"/>
        <v>284461.57800000004</v>
      </c>
      <c r="K16" s="2">
        <v>25</v>
      </c>
      <c r="L16" s="4">
        <f t="shared" si="3"/>
        <v>71115.39450000001</v>
      </c>
      <c r="M16" s="4">
        <v>5</v>
      </c>
      <c r="N16" s="4"/>
      <c r="O16" s="4">
        <v>10</v>
      </c>
      <c r="P16" s="4">
        <f t="shared" si="0"/>
        <v>35557.697250000005</v>
      </c>
      <c r="Q16" s="4"/>
      <c r="R16" s="4"/>
      <c r="S16" s="4">
        <v>200</v>
      </c>
      <c r="T16" s="4">
        <f t="shared" si="5"/>
        <v>35394</v>
      </c>
      <c r="U16" s="4">
        <f t="shared" si="1"/>
        <v>426528.66975000006</v>
      </c>
      <c r="V16" s="77">
        <v>0.5</v>
      </c>
      <c r="W16" s="31">
        <f t="shared" si="4"/>
        <v>213264.33487500003</v>
      </c>
      <c r="X16" s="5"/>
      <c r="Y16" s="31"/>
      <c r="Z16" s="66"/>
      <c r="AA16" s="89"/>
      <c r="AB16" s="66"/>
      <c r="AC16" s="66"/>
      <c r="AD16" s="47"/>
      <c r="AE16" s="66"/>
      <c r="AF16" s="66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12" customHeight="1">
      <c r="A17" s="2">
        <v>8</v>
      </c>
      <c r="B17" s="76" t="s">
        <v>199</v>
      </c>
      <c r="C17" s="1"/>
      <c r="D17" s="2" t="s">
        <v>116</v>
      </c>
      <c r="E17" s="5">
        <v>3.03</v>
      </c>
      <c r="F17" s="4"/>
      <c r="G17" s="2">
        <v>17697</v>
      </c>
      <c r="H17" s="5">
        <v>4.26</v>
      </c>
      <c r="I17" s="5">
        <v>3.42</v>
      </c>
      <c r="J17" s="4">
        <f>G17*H17*I17</f>
        <v>257831.1324</v>
      </c>
      <c r="K17" s="2">
        <v>25</v>
      </c>
      <c r="L17" s="4">
        <f>G17*H17*I17*K17/100</f>
        <v>64457.78310000001</v>
      </c>
      <c r="M17" s="4">
        <v>5</v>
      </c>
      <c r="N17" s="4"/>
      <c r="O17" s="4">
        <v>10</v>
      </c>
      <c r="P17" s="4">
        <f>L17*M17*O17/100</f>
        <v>32228.891550000008</v>
      </c>
      <c r="Q17" s="4"/>
      <c r="R17" s="4"/>
      <c r="S17" s="4">
        <v>200</v>
      </c>
      <c r="T17" s="4">
        <f>S17*G17/100</f>
        <v>35394</v>
      </c>
      <c r="U17" s="4">
        <f t="shared" si="1"/>
        <v>389911.80705</v>
      </c>
      <c r="V17" s="77">
        <v>1</v>
      </c>
      <c r="W17" s="31">
        <f>U17*V17</f>
        <v>389911.80705</v>
      </c>
      <c r="X17" s="5">
        <v>1</v>
      </c>
      <c r="Y17" s="31">
        <f>J17*X17+L17</f>
        <v>322288.9155</v>
      </c>
      <c r="Z17" s="66"/>
      <c r="AA17" s="89"/>
      <c r="AB17" s="66"/>
      <c r="AC17" s="66"/>
      <c r="AD17" s="47"/>
      <c r="AE17" s="66"/>
      <c r="AF17" s="66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12.75" customHeight="1">
      <c r="A18" s="2">
        <v>9</v>
      </c>
      <c r="B18" s="76" t="s">
        <v>47</v>
      </c>
      <c r="C18" s="1"/>
      <c r="D18" s="2" t="s">
        <v>141</v>
      </c>
      <c r="E18" s="2">
        <v>6.03</v>
      </c>
      <c r="F18" s="4" t="s">
        <v>142</v>
      </c>
      <c r="G18" s="2">
        <v>17697</v>
      </c>
      <c r="H18" s="2">
        <v>4.96</v>
      </c>
      <c r="I18" s="5">
        <v>3.42</v>
      </c>
      <c r="J18" s="4">
        <f t="shared" si="2"/>
        <v>300197.75039999996</v>
      </c>
      <c r="K18" s="4">
        <v>25</v>
      </c>
      <c r="L18" s="4">
        <f t="shared" si="3"/>
        <v>75049.43759999999</v>
      </c>
      <c r="M18" s="4">
        <v>5</v>
      </c>
      <c r="N18" s="4"/>
      <c r="O18" s="4">
        <v>10</v>
      </c>
      <c r="P18" s="4">
        <f aca="true" t="shared" si="6" ref="P18:P33">L18*M18*O18/100</f>
        <v>37524.7188</v>
      </c>
      <c r="Q18" s="4"/>
      <c r="R18" s="31">
        <f aca="true" t="shared" si="7" ref="R18:R33">Q18*G18/100</f>
        <v>0</v>
      </c>
      <c r="S18" s="4">
        <v>200</v>
      </c>
      <c r="T18" s="4">
        <f t="shared" si="5"/>
        <v>35394</v>
      </c>
      <c r="U18" s="4">
        <f t="shared" si="1"/>
        <v>448165.9068</v>
      </c>
      <c r="V18" s="77">
        <v>1</v>
      </c>
      <c r="W18" s="4">
        <f aca="true" t="shared" si="8" ref="W18:W23">U18*V18</f>
        <v>448165.9068</v>
      </c>
      <c r="X18" s="25">
        <v>1</v>
      </c>
      <c r="Y18" s="31">
        <f>J18*X18+L18</f>
        <v>375247.18799999997</v>
      </c>
      <c r="Z18" s="66"/>
      <c r="AA18" s="89"/>
      <c r="AB18" s="66"/>
      <c r="AC18" s="66"/>
      <c r="AD18" s="47"/>
      <c r="AE18" s="66"/>
      <c r="AF18" s="66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12" customHeight="1">
      <c r="A19" s="2">
        <v>10</v>
      </c>
      <c r="B19" s="60" t="s">
        <v>48</v>
      </c>
      <c r="C19" s="1"/>
      <c r="D19" s="2" t="s">
        <v>116</v>
      </c>
      <c r="E19" s="5">
        <v>4.03</v>
      </c>
      <c r="F19" s="4"/>
      <c r="G19" s="2">
        <v>17697</v>
      </c>
      <c r="H19" s="5">
        <v>4.26</v>
      </c>
      <c r="I19" s="5">
        <v>3.42</v>
      </c>
      <c r="J19" s="4">
        <f t="shared" si="2"/>
        <v>257831.1324</v>
      </c>
      <c r="K19" s="4">
        <v>25</v>
      </c>
      <c r="L19" s="4">
        <f t="shared" si="3"/>
        <v>64457.78310000001</v>
      </c>
      <c r="M19" s="4">
        <v>5</v>
      </c>
      <c r="N19" s="4"/>
      <c r="O19" s="4">
        <v>10</v>
      </c>
      <c r="P19" s="4">
        <f t="shared" si="6"/>
        <v>32228.891550000008</v>
      </c>
      <c r="Q19" s="4"/>
      <c r="R19" s="31">
        <f t="shared" si="7"/>
        <v>0</v>
      </c>
      <c r="S19" s="4">
        <v>80</v>
      </c>
      <c r="T19" s="4">
        <f t="shared" si="5"/>
        <v>14157.6</v>
      </c>
      <c r="U19" s="4">
        <f t="shared" si="1"/>
        <v>368675.40705</v>
      </c>
      <c r="V19" s="77">
        <v>1</v>
      </c>
      <c r="W19" s="4">
        <f t="shared" si="8"/>
        <v>368675.40705</v>
      </c>
      <c r="X19" s="25">
        <v>1</v>
      </c>
      <c r="Y19" s="31">
        <f>J19*X19+L19</f>
        <v>322288.9155</v>
      </c>
      <c r="Z19" s="66"/>
      <c r="AA19" s="52"/>
      <c r="AB19" s="66"/>
      <c r="AC19" s="66"/>
      <c r="AD19" s="47"/>
      <c r="AE19" s="66"/>
      <c r="AF19" s="66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12.75">
      <c r="A20" s="2">
        <v>11</v>
      </c>
      <c r="B20" s="60" t="s">
        <v>53</v>
      </c>
      <c r="C20" s="1"/>
      <c r="D20" s="2" t="s">
        <v>141</v>
      </c>
      <c r="E20" s="2">
        <v>47.04</v>
      </c>
      <c r="F20" s="4" t="s">
        <v>142</v>
      </c>
      <c r="G20" s="2">
        <v>17697</v>
      </c>
      <c r="H20" s="2">
        <v>5.46</v>
      </c>
      <c r="I20" s="5">
        <v>3.42</v>
      </c>
      <c r="J20" s="4">
        <f t="shared" si="2"/>
        <v>330459.62039999996</v>
      </c>
      <c r="K20" s="4">
        <v>25</v>
      </c>
      <c r="L20" s="4">
        <f t="shared" si="3"/>
        <v>82614.90509999999</v>
      </c>
      <c r="M20" s="4">
        <v>5</v>
      </c>
      <c r="N20" s="4"/>
      <c r="O20" s="4">
        <v>10</v>
      </c>
      <c r="P20" s="4">
        <f t="shared" si="6"/>
        <v>41307.452549999995</v>
      </c>
      <c r="Q20" s="59">
        <v>100</v>
      </c>
      <c r="R20" s="31">
        <f t="shared" si="7"/>
        <v>17697</v>
      </c>
      <c r="S20" s="4"/>
      <c r="T20" s="4">
        <f t="shared" si="5"/>
        <v>0</v>
      </c>
      <c r="U20" s="4">
        <f>J20+L20+P20+R20+T20</f>
        <v>472078.9780499999</v>
      </c>
      <c r="V20" s="77">
        <v>1</v>
      </c>
      <c r="W20" s="4">
        <f>U20*V20</f>
        <v>472078.9780499999</v>
      </c>
      <c r="X20" s="25">
        <v>1</v>
      </c>
      <c r="Y20" s="31">
        <f>J20*X20+L20</f>
        <v>413074.52549999993</v>
      </c>
      <c r="Z20" s="66"/>
      <c r="AA20" s="52"/>
      <c r="AB20" s="66"/>
      <c r="AC20" s="66"/>
      <c r="AD20" s="47"/>
      <c r="AE20" s="66"/>
      <c r="AF20" s="66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ht="12.75">
      <c r="A21" s="2">
        <v>12</v>
      </c>
      <c r="B21" s="60" t="s">
        <v>54</v>
      </c>
      <c r="C21" s="1"/>
      <c r="D21" s="2" t="s">
        <v>116</v>
      </c>
      <c r="E21" s="5">
        <v>20</v>
      </c>
      <c r="F21" s="4"/>
      <c r="G21" s="2">
        <v>17697</v>
      </c>
      <c r="H21" s="5">
        <v>4.7</v>
      </c>
      <c r="I21" s="5">
        <v>3.42</v>
      </c>
      <c r="J21" s="4">
        <f t="shared" si="2"/>
        <v>284461.57800000004</v>
      </c>
      <c r="K21" s="4">
        <v>25</v>
      </c>
      <c r="L21" s="4">
        <f t="shared" si="3"/>
        <v>71115.39450000001</v>
      </c>
      <c r="M21" s="4">
        <v>5</v>
      </c>
      <c r="N21" s="4"/>
      <c r="O21" s="4">
        <v>10</v>
      </c>
      <c r="P21" s="4">
        <f t="shared" si="6"/>
        <v>35557.697250000005</v>
      </c>
      <c r="Q21" s="59">
        <v>60</v>
      </c>
      <c r="R21" s="31">
        <f t="shared" si="7"/>
        <v>10618.2</v>
      </c>
      <c r="S21" s="4"/>
      <c r="T21" s="4">
        <f t="shared" si="5"/>
        <v>0</v>
      </c>
      <c r="U21" s="4">
        <f>J21+L21+P21+R21+T21</f>
        <v>401752.86975000007</v>
      </c>
      <c r="V21" s="77">
        <v>0.5</v>
      </c>
      <c r="W21" s="4">
        <f>U21*V21</f>
        <v>200876.43487500004</v>
      </c>
      <c r="X21" s="25"/>
      <c r="Y21" s="31"/>
      <c r="Z21" s="66"/>
      <c r="AA21" s="52"/>
      <c r="AB21" s="66"/>
      <c r="AC21" s="66"/>
      <c r="AD21" s="47"/>
      <c r="AE21" s="66"/>
      <c r="AF21" s="66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ht="12.75">
      <c r="A22" s="2">
        <v>13</v>
      </c>
      <c r="B22" s="60" t="s">
        <v>49</v>
      </c>
      <c r="C22" s="1"/>
      <c r="D22" s="2" t="s">
        <v>141</v>
      </c>
      <c r="E22" s="5">
        <v>7.05</v>
      </c>
      <c r="F22" s="4" t="s">
        <v>142</v>
      </c>
      <c r="G22" s="2">
        <v>17697</v>
      </c>
      <c r="H22" s="2">
        <v>5.04</v>
      </c>
      <c r="I22" s="5">
        <v>3.42</v>
      </c>
      <c r="J22" s="4">
        <f t="shared" si="2"/>
        <v>305039.6496</v>
      </c>
      <c r="K22" s="4">
        <v>25</v>
      </c>
      <c r="L22" s="4">
        <f t="shared" si="3"/>
        <v>76259.9124</v>
      </c>
      <c r="M22" s="4">
        <v>5</v>
      </c>
      <c r="N22" s="4"/>
      <c r="O22" s="4">
        <v>10</v>
      </c>
      <c r="P22" s="4">
        <f t="shared" si="6"/>
        <v>38129.9562</v>
      </c>
      <c r="Q22" s="4"/>
      <c r="R22" s="31">
        <f t="shared" si="7"/>
        <v>0</v>
      </c>
      <c r="S22" s="4">
        <v>80</v>
      </c>
      <c r="T22" s="4">
        <f t="shared" si="5"/>
        <v>14157.6</v>
      </c>
      <c r="U22" s="4">
        <f>J22+L22+P22+T22</f>
        <v>433587.1182</v>
      </c>
      <c r="V22" s="77">
        <v>1</v>
      </c>
      <c r="W22" s="4">
        <f>U22*V22</f>
        <v>433587.1182</v>
      </c>
      <c r="X22" s="25">
        <v>1</v>
      </c>
      <c r="Y22" s="31">
        <v>381300</v>
      </c>
      <c r="Z22" s="66"/>
      <c r="AA22" s="52"/>
      <c r="AB22" s="66"/>
      <c r="AC22" s="66"/>
      <c r="AD22" s="47"/>
      <c r="AE22" s="66"/>
      <c r="AF22" s="66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12.75">
      <c r="A23" s="2">
        <v>14</v>
      </c>
      <c r="B23" s="60" t="s">
        <v>50</v>
      </c>
      <c r="C23" s="1"/>
      <c r="D23" s="2" t="s">
        <v>116</v>
      </c>
      <c r="E23" s="5">
        <v>20</v>
      </c>
      <c r="F23" s="4"/>
      <c r="G23" s="2">
        <v>17697</v>
      </c>
      <c r="H23" s="5">
        <v>4.7</v>
      </c>
      <c r="I23" s="5">
        <v>3.42</v>
      </c>
      <c r="J23" s="4">
        <f t="shared" si="2"/>
        <v>284461.57800000004</v>
      </c>
      <c r="K23" s="4">
        <v>25</v>
      </c>
      <c r="L23" s="4">
        <f t="shared" si="3"/>
        <v>71115.39450000001</v>
      </c>
      <c r="M23" s="4">
        <v>5</v>
      </c>
      <c r="N23" s="4"/>
      <c r="O23" s="4">
        <v>10</v>
      </c>
      <c r="P23" s="4">
        <f t="shared" si="6"/>
        <v>35557.697250000005</v>
      </c>
      <c r="Q23" s="4"/>
      <c r="R23" s="31">
        <f t="shared" si="7"/>
        <v>0</v>
      </c>
      <c r="S23" s="4">
        <v>80</v>
      </c>
      <c r="T23" s="4">
        <f>S23*G23/100</f>
        <v>14157.6</v>
      </c>
      <c r="U23" s="4">
        <f>J23+L23+P23+T23</f>
        <v>405292.26975000004</v>
      </c>
      <c r="V23" s="77">
        <v>0.75</v>
      </c>
      <c r="W23" s="4">
        <f t="shared" si="8"/>
        <v>303969.20231250004</v>
      </c>
      <c r="X23" s="25"/>
      <c r="Y23" s="31"/>
      <c r="Z23" s="66"/>
      <c r="AA23" s="52"/>
      <c r="AB23" s="66"/>
      <c r="AC23" s="66"/>
      <c r="AD23" s="47"/>
      <c r="AE23" s="66"/>
      <c r="AF23" s="66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  <row r="24" spans="1:124" ht="12" customHeight="1">
      <c r="A24" s="2">
        <v>15</v>
      </c>
      <c r="B24" s="60" t="s">
        <v>51</v>
      </c>
      <c r="C24" s="1"/>
      <c r="D24" s="2" t="s">
        <v>116</v>
      </c>
      <c r="E24" s="5">
        <v>20</v>
      </c>
      <c r="F24" s="4"/>
      <c r="G24" s="2">
        <v>17697</v>
      </c>
      <c r="H24" s="5">
        <v>4.7</v>
      </c>
      <c r="I24" s="5">
        <v>3.42</v>
      </c>
      <c r="J24" s="4">
        <f t="shared" si="2"/>
        <v>284461.57800000004</v>
      </c>
      <c r="K24" s="2">
        <v>25</v>
      </c>
      <c r="L24" s="4">
        <f t="shared" si="3"/>
        <v>71115.39450000001</v>
      </c>
      <c r="M24" s="4">
        <v>5</v>
      </c>
      <c r="N24" s="4"/>
      <c r="O24" s="4">
        <v>10</v>
      </c>
      <c r="P24" s="4">
        <f t="shared" si="6"/>
        <v>35557.697250000005</v>
      </c>
      <c r="Q24" s="4">
        <v>20</v>
      </c>
      <c r="R24" s="31">
        <f t="shared" si="7"/>
        <v>3539.4</v>
      </c>
      <c r="S24" s="4"/>
      <c r="T24" s="4">
        <f t="shared" si="5"/>
        <v>0</v>
      </c>
      <c r="U24" s="4">
        <f aca="true" t="shared" si="9" ref="U24:U33">J24+L24+P24+R24+T24</f>
        <v>394674.0697500001</v>
      </c>
      <c r="V24" s="77">
        <v>0.25</v>
      </c>
      <c r="W24" s="31">
        <f aca="true" t="shared" si="10" ref="W24:W33">U24*V24</f>
        <v>98668.51743750002</v>
      </c>
      <c r="X24" s="38"/>
      <c r="Y24" s="31"/>
      <c r="Z24" s="66"/>
      <c r="AA24" s="89"/>
      <c r="AB24" s="66"/>
      <c r="AC24" s="66"/>
      <c r="AD24" s="47"/>
      <c r="AE24" s="66"/>
      <c r="AF24" s="66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ht="12.75" customHeight="1">
      <c r="A25" s="2">
        <v>16</v>
      </c>
      <c r="B25" s="60" t="s">
        <v>55</v>
      </c>
      <c r="C25" s="32"/>
      <c r="D25" s="2" t="s">
        <v>116</v>
      </c>
      <c r="E25" s="5">
        <v>20</v>
      </c>
      <c r="F25" s="4"/>
      <c r="G25" s="2">
        <v>17697</v>
      </c>
      <c r="H25" s="5">
        <v>4.7</v>
      </c>
      <c r="I25" s="5">
        <v>3.42</v>
      </c>
      <c r="J25" s="4">
        <f t="shared" si="2"/>
        <v>284461.57800000004</v>
      </c>
      <c r="K25" s="4">
        <v>25</v>
      </c>
      <c r="L25" s="4">
        <f t="shared" si="3"/>
        <v>71115.39450000001</v>
      </c>
      <c r="M25" s="4">
        <v>5</v>
      </c>
      <c r="N25" s="4"/>
      <c r="O25" s="4">
        <v>10</v>
      </c>
      <c r="P25" s="4">
        <f t="shared" si="6"/>
        <v>35557.697250000005</v>
      </c>
      <c r="R25" s="31">
        <f t="shared" si="7"/>
        <v>0</v>
      </c>
      <c r="S25" s="4"/>
      <c r="T25" s="4">
        <f t="shared" si="5"/>
        <v>0</v>
      </c>
      <c r="U25" s="4">
        <f t="shared" si="9"/>
        <v>391134.66975000006</v>
      </c>
      <c r="V25" s="77">
        <v>0.25</v>
      </c>
      <c r="W25" s="4">
        <f t="shared" si="10"/>
        <v>97783.66743750001</v>
      </c>
      <c r="X25" s="4"/>
      <c r="Y25" s="31"/>
      <c r="Z25" s="66"/>
      <c r="AA25" s="52"/>
      <c r="AB25" s="66"/>
      <c r="AC25" s="66"/>
      <c r="AD25" s="47"/>
      <c r="AE25" s="66"/>
      <c r="AF25" s="66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ht="12.75">
      <c r="A26" s="2">
        <v>17</v>
      </c>
      <c r="B26" s="60" t="s">
        <v>52</v>
      </c>
      <c r="C26" s="32"/>
      <c r="D26" s="2" t="s">
        <v>187</v>
      </c>
      <c r="E26" s="95">
        <v>27.09</v>
      </c>
      <c r="F26" s="4" t="s">
        <v>131</v>
      </c>
      <c r="G26" s="2">
        <v>17697</v>
      </c>
      <c r="H26" s="2">
        <v>5.99</v>
      </c>
      <c r="I26" s="5">
        <v>3.42</v>
      </c>
      <c r="J26" s="4">
        <f t="shared" si="2"/>
        <v>362537.20259999996</v>
      </c>
      <c r="K26" s="4">
        <v>25</v>
      </c>
      <c r="L26" s="4">
        <f t="shared" si="3"/>
        <v>90634.30064999999</v>
      </c>
      <c r="M26" s="4">
        <v>5</v>
      </c>
      <c r="N26" s="4"/>
      <c r="O26" s="4">
        <v>10</v>
      </c>
      <c r="P26" s="4">
        <f t="shared" si="6"/>
        <v>45317.150324999995</v>
      </c>
      <c r="R26" s="31">
        <f t="shared" si="7"/>
        <v>0</v>
      </c>
      <c r="S26" s="4"/>
      <c r="T26" s="4">
        <f t="shared" si="5"/>
        <v>0</v>
      </c>
      <c r="U26" s="4">
        <f t="shared" si="9"/>
        <v>498488.65357499995</v>
      </c>
      <c r="V26" s="77">
        <v>1</v>
      </c>
      <c r="W26" s="4">
        <f t="shared" si="10"/>
        <v>498488.65357499995</v>
      </c>
      <c r="X26" s="25">
        <f>V26</f>
        <v>1</v>
      </c>
      <c r="Y26" s="31">
        <f>J26*X26+L26</f>
        <v>453171.50324999995</v>
      </c>
      <c r="Z26" s="66"/>
      <c r="AA26" s="52"/>
      <c r="AB26" s="66"/>
      <c r="AC26" s="66"/>
      <c r="AD26" s="47"/>
      <c r="AE26" s="66"/>
      <c r="AF26" s="66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ht="12.75">
      <c r="A27" s="2">
        <v>18</v>
      </c>
      <c r="B27" s="60" t="s">
        <v>56</v>
      </c>
      <c r="C27" s="1"/>
      <c r="D27" s="2" t="s">
        <v>116</v>
      </c>
      <c r="E27" s="2">
        <v>20</v>
      </c>
      <c r="F27" s="4"/>
      <c r="G27" s="2">
        <v>17697</v>
      </c>
      <c r="H27" s="5">
        <v>4.7</v>
      </c>
      <c r="I27" s="5">
        <v>3.42</v>
      </c>
      <c r="J27" s="4">
        <f t="shared" si="2"/>
        <v>284461.57800000004</v>
      </c>
      <c r="K27" s="4">
        <v>25</v>
      </c>
      <c r="L27" s="4">
        <f t="shared" si="3"/>
        <v>71115.39450000001</v>
      </c>
      <c r="M27" s="4">
        <v>5</v>
      </c>
      <c r="N27" s="4"/>
      <c r="O27" s="4">
        <v>10</v>
      </c>
      <c r="P27" s="4">
        <f t="shared" si="6"/>
        <v>35557.697250000005</v>
      </c>
      <c r="Q27" s="4">
        <v>20</v>
      </c>
      <c r="R27" s="31">
        <f t="shared" si="7"/>
        <v>3539.4</v>
      </c>
      <c r="S27" s="4"/>
      <c r="T27" s="4">
        <f t="shared" si="5"/>
        <v>0</v>
      </c>
      <c r="U27" s="4">
        <f t="shared" si="9"/>
        <v>394674.0697500001</v>
      </c>
      <c r="V27" s="61">
        <v>0.25</v>
      </c>
      <c r="W27" s="31">
        <f t="shared" si="10"/>
        <v>98668.51743750002</v>
      </c>
      <c r="X27" s="5"/>
      <c r="Y27" s="31"/>
      <c r="Z27" s="66"/>
      <c r="AA27" s="52"/>
      <c r="AB27" s="66"/>
      <c r="AC27" s="66"/>
      <c r="AD27" s="47"/>
      <c r="AE27" s="66"/>
      <c r="AF27" s="66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ht="12.75">
      <c r="A28" s="2">
        <v>19</v>
      </c>
      <c r="B28" s="60" t="s">
        <v>57</v>
      </c>
      <c r="C28" s="32"/>
      <c r="D28" s="2" t="s">
        <v>116</v>
      </c>
      <c r="E28" s="2">
        <v>20</v>
      </c>
      <c r="F28" s="4"/>
      <c r="G28" s="2">
        <v>17697</v>
      </c>
      <c r="H28" s="5">
        <v>4.7</v>
      </c>
      <c r="I28" s="5">
        <v>3.42</v>
      </c>
      <c r="J28" s="4">
        <f t="shared" si="2"/>
        <v>284461.57800000004</v>
      </c>
      <c r="K28" s="4">
        <v>25</v>
      </c>
      <c r="L28" s="4">
        <f t="shared" si="3"/>
        <v>71115.39450000001</v>
      </c>
      <c r="M28" s="4">
        <v>5</v>
      </c>
      <c r="N28" s="4"/>
      <c r="O28" s="4">
        <v>10</v>
      </c>
      <c r="P28" s="4">
        <f t="shared" si="6"/>
        <v>35557.697250000005</v>
      </c>
      <c r="Q28" s="4">
        <v>22</v>
      </c>
      <c r="R28" s="31">
        <f t="shared" si="7"/>
        <v>3893.34</v>
      </c>
      <c r="S28" s="4"/>
      <c r="T28" s="4">
        <f t="shared" si="5"/>
        <v>0</v>
      </c>
      <c r="U28" s="4">
        <f t="shared" si="9"/>
        <v>395028.0097500001</v>
      </c>
      <c r="V28" s="61">
        <v>0.25</v>
      </c>
      <c r="W28" s="31">
        <f t="shared" si="10"/>
        <v>98757.00243750002</v>
      </c>
      <c r="X28" s="39"/>
      <c r="Y28" s="31"/>
      <c r="Z28" s="66"/>
      <c r="AA28" s="52"/>
      <c r="AB28" s="66"/>
      <c r="AC28" s="66"/>
      <c r="AD28" s="47"/>
      <c r="AE28" s="66"/>
      <c r="AF28" s="66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ht="12" customHeight="1">
      <c r="A29" s="2">
        <v>20</v>
      </c>
      <c r="B29" s="60" t="s">
        <v>58</v>
      </c>
      <c r="C29" s="32"/>
      <c r="D29" s="2" t="s">
        <v>116</v>
      </c>
      <c r="E29" s="2">
        <v>20</v>
      </c>
      <c r="F29" s="4"/>
      <c r="G29" s="2">
        <v>17697</v>
      </c>
      <c r="H29" s="5">
        <v>4.7</v>
      </c>
      <c r="I29" s="5">
        <v>3.42</v>
      </c>
      <c r="J29" s="4">
        <f t="shared" si="2"/>
        <v>284461.57800000004</v>
      </c>
      <c r="K29" s="4">
        <v>25</v>
      </c>
      <c r="L29" s="4">
        <f t="shared" si="3"/>
        <v>71115.39450000001</v>
      </c>
      <c r="M29" s="4">
        <v>5</v>
      </c>
      <c r="N29" s="4"/>
      <c r="O29" s="4">
        <v>10</v>
      </c>
      <c r="P29" s="4">
        <f>L29*M29*O29/100</f>
        <v>35557.697250000005</v>
      </c>
      <c r="Q29" s="4">
        <v>22</v>
      </c>
      <c r="R29" s="31">
        <f t="shared" si="7"/>
        <v>3893.34</v>
      </c>
      <c r="S29" s="4"/>
      <c r="T29" s="4">
        <f t="shared" si="5"/>
        <v>0</v>
      </c>
      <c r="U29" s="4">
        <f t="shared" si="9"/>
        <v>395028.0097500001</v>
      </c>
      <c r="V29" s="61">
        <v>0.25</v>
      </c>
      <c r="W29" s="31">
        <f>U29*V29</f>
        <v>98757.00243750002</v>
      </c>
      <c r="X29" s="62"/>
      <c r="Y29" s="31"/>
      <c r="Z29" s="66"/>
      <c r="AA29" s="52"/>
      <c r="AB29" s="66"/>
      <c r="AC29" s="66"/>
      <c r="AD29" s="47"/>
      <c r="AE29" s="66"/>
      <c r="AF29" s="66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</row>
    <row r="30" spans="1:124" ht="12" customHeight="1">
      <c r="A30" s="2">
        <v>21</v>
      </c>
      <c r="B30" s="60" t="s">
        <v>122</v>
      </c>
      <c r="C30" s="1"/>
      <c r="D30" s="2" t="s">
        <v>116</v>
      </c>
      <c r="E30" s="2">
        <v>20</v>
      </c>
      <c r="F30" s="4"/>
      <c r="G30" s="2">
        <v>17697</v>
      </c>
      <c r="H30" s="5">
        <v>4.7</v>
      </c>
      <c r="I30" s="5">
        <v>3.42</v>
      </c>
      <c r="J30" s="4">
        <f t="shared" si="2"/>
        <v>284461.57800000004</v>
      </c>
      <c r="K30" s="2">
        <v>25</v>
      </c>
      <c r="L30" s="4">
        <f t="shared" si="3"/>
        <v>71115.39450000001</v>
      </c>
      <c r="M30" s="4">
        <v>5</v>
      </c>
      <c r="N30" s="4"/>
      <c r="O30" s="4">
        <v>10</v>
      </c>
      <c r="P30" s="4">
        <f t="shared" si="6"/>
        <v>35557.697250000005</v>
      </c>
      <c r="Q30" s="4">
        <v>190</v>
      </c>
      <c r="R30" s="31">
        <f t="shared" si="7"/>
        <v>33624.3</v>
      </c>
      <c r="S30" s="5"/>
      <c r="T30" s="4">
        <f t="shared" si="5"/>
        <v>0</v>
      </c>
      <c r="U30" s="4">
        <f t="shared" si="9"/>
        <v>424758.96975000005</v>
      </c>
      <c r="V30" s="77">
        <v>0.5</v>
      </c>
      <c r="W30" s="31">
        <f t="shared" si="10"/>
        <v>212379.48487500002</v>
      </c>
      <c r="X30" s="62"/>
      <c r="Y30" s="31"/>
      <c r="Z30" s="66"/>
      <c r="AA30" s="52"/>
      <c r="AB30" s="66"/>
      <c r="AC30" s="66"/>
      <c r="AD30" s="47"/>
      <c r="AE30" s="66"/>
      <c r="AF30" s="66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ht="12" customHeight="1">
      <c r="A31" s="2">
        <v>22</v>
      </c>
      <c r="B31" s="60" t="s">
        <v>123</v>
      </c>
      <c r="C31" s="1"/>
      <c r="D31" s="2" t="s">
        <v>116</v>
      </c>
      <c r="E31" s="2">
        <v>20</v>
      </c>
      <c r="F31" s="4"/>
      <c r="G31" s="2">
        <v>17697</v>
      </c>
      <c r="H31" s="5">
        <v>4.7</v>
      </c>
      <c r="I31" s="5">
        <v>3.42</v>
      </c>
      <c r="J31" s="4">
        <f>G31*H31*I31</f>
        <v>284461.57800000004</v>
      </c>
      <c r="K31" s="2">
        <v>25</v>
      </c>
      <c r="L31" s="4">
        <f>G31*H31*I31*K31/100</f>
        <v>71115.39450000001</v>
      </c>
      <c r="M31" s="4">
        <v>5</v>
      </c>
      <c r="N31" s="4"/>
      <c r="O31" s="4">
        <v>10</v>
      </c>
      <c r="P31" s="4">
        <f>L31*M31*O31/100</f>
        <v>35557.697250000005</v>
      </c>
      <c r="Q31" s="4">
        <v>190</v>
      </c>
      <c r="R31" s="31">
        <f>Q31*G31/100</f>
        <v>33624.3</v>
      </c>
      <c r="S31" s="5"/>
      <c r="T31" s="4">
        <f>S31*G31/100</f>
        <v>0</v>
      </c>
      <c r="U31" s="4">
        <f t="shared" si="9"/>
        <v>424758.96975000005</v>
      </c>
      <c r="V31" s="77">
        <v>0.25</v>
      </c>
      <c r="W31" s="31">
        <f>U31*V31</f>
        <v>106189.74243750001</v>
      </c>
      <c r="X31" s="62"/>
      <c r="Y31" s="31"/>
      <c r="Z31" s="66"/>
      <c r="AA31" s="52"/>
      <c r="AB31" s="66"/>
      <c r="AC31" s="66"/>
      <c r="AD31" s="47"/>
      <c r="AE31" s="66"/>
      <c r="AF31" s="66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</row>
    <row r="32" spans="1:124" ht="12" customHeight="1">
      <c r="A32" s="2">
        <v>23</v>
      </c>
      <c r="B32" s="60" t="s">
        <v>200</v>
      </c>
      <c r="C32" s="1"/>
      <c r="D32" s="2" t="s">
        <v>116</v>
      </c>
      <c r="E32" s="2">
        <v>20</v>
      </c>
      <c r="F32" s="4"/>
      <c r="G32" s="2">
        <v>17697</v>
      </c>
      <c r="H32" s="5">
        <v>4.7</v>
      </c>
      <c r="I32" s="5">
        <v>3.42</v>
      </c>
      <c r="J32" s="4">
        <f>G32*H32*I32</f>
        <v>284461.57800000004</v>
      </c>
      <c r="K32" s="2">
        <v>25</v>
      </c>
      <c r="L32" s="4">
        <f>G32*H32*I32*K32/100</f>
        <v>71115.39450000001</v>
      </c>
      <c r="M32" s="4">
        <v>5</v>
      </c>
      <c r="N32" s="4"/>
      <c r="O32" s="4">
        <v>10</v>
      </c>
      <c r="P32" s="4">
        <f>L32*M32*O32/100</f>
        <v>35557.697250000005</v>
      </c>
      <c r="Q32" s="4"/>
      <c r="R32" s="31">
        <f>Q32*G32/100</f>
        <v>0</v>
      </c>
      <c r="S32" s="5"/>
      <c r="T32" s="4">
        <f>S32*G32/100</f>
        <v>0</v>
      </c>
      <c r="U32" s="4">
        <f t="shared" si="9"/>
        <v>391134.66975000006</v>
      </c>
      <c r="V32" s="77">
        <v>0.25</v>
      </c>
      <c r="W32" s="31">
        <f>U32*V32</f>
        <v>97783.66743750001</v>
      </c>
      <c r="X32" s="62"/>
      <c r="Y32" s="31"/>
      <c r="Z32" s="66"/>
      <c r="AA32" s="52"/>
      <c r="AB32" s="66"/>
      <c r="AC32" s="66"/>
      <c r="AD32" s="47"/>
      <c r="AE32" s="66"/>
      <c r="AF32" s="66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ht="12" customHeight="1">
      <c r="A33" s="2">
        <v>24</v>
      </c>
      <c r="B33" s="60" t="s">
        <v>201</v>
      </c>
      <c r="C33" s="1"/>
      <c r="D33" s="2" t="s">
        <v>116</v>
      </c>
      <c r="E33" s="2">
        <v>20</v>
      </c>
      <c r="F33" s="4"/>
      <c r="G33" s="2">
        <v>17697</v>
      </c>
      <c r="H33" s="5">
        <v>4.7</v>
      </c>
      <c r="I33" s="5">
        <v>3.42</v>
      </c>
      <c r="J33" s="4">
        <f t="shared" si="2"/>
        <v>284461.57800000004</v>
      </c>
      <c r="K33" s="2">
        <v>25</v>
      </c>
      <c r="L33" s="4">
        <f t="shared" si="3"/>
        <v>71115.39450000001</v>
      </c>
      <c r="M33" s="4">
        <v>5</v>
      </c>
      <c r="N33" s="4"/>
      <c r="O33" s="4">
        <v>10</v>
      </c>
      <c r="P33" s="4">
        <f t="shared" si="6"/>
        <v>35557.697250000005</v>
      </c>
      <c r="Q33" s="4"/>
      <c r="R33" s="31">
        <f t="shared" si="7"/>
        <v>0</v>
      </c>
      <c r="S33" s="5"/>
      <c r="T33" s="4">
        <f t="shared" si="5"/>
        <v>0</v>
      </c>
      <c r="U33" s="4">
        <f t="shared" si="9"/>
        <v>391134.66975000006</v>
      </c>
      <c r="V33" s="77">
        <v>0.25</v>
      </c>
      <c r="W33" s="31">
        <f t="shared" si="10"/>
        <v>97783.66743750001</v>
      </c>
      <c r="X33" s="62"/>
      <c r="Y33" s="31"/>
      <c r="Z33" s="66"/>
      <c r="AA33" s="52"/>
      <c r="AB33" s="66"/>
      <c r="AC33" s="66"/>
      <c r="AD33" s="47"/>
      <c r="AE33" s="66"/>
      <c r="AF33" s="66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ht="12.75">
      <c r="A34" s="2"/>
      <c r="B34" s="44" t="s">
        <v>59</v>
      </c>
      <c r="C34" s="33"/>
      <c r="D34" s="2"/>
      <c r="E34" s="2"/>
      <c r="F34" s="4"/>
      <c r="G34" s="5"/>
      <c r="H34" s="5"/>
      <c r="I34" s="5"/>
      <c r="J34" s="5">
        <f>SUM(J10:J33)</f>
        <v>6905758.733999997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9">
        <f>V10+V11+V12+V13+V14+V15+V16+V17+V18+V19+V20+V21+V22+V23+V24+V25+V26+V27+V28+V29+V30+V31+V32+V33</f>
        <v>16.25</v>
      </c>
      <c r="W34" s="43">
        <f>W10+W11+W12+W13+W14+W15+W16+W17+W18+W19+W20+W21+W22+W23+W24+W25+W26+W27+W28+W29+W30+W31+W32+W33</f>
        <v>6820453.663687502</v>
      </c>
      <c r="X34" s="39">
        <f>X11+X12+X13+X14+X15+X17+X18+X19+X20+X22+X26</f>
        <v>11</v>
      </c>
      <c r="Y34" s="43">
        <f>Y11+Y12+Y13+Y14+Y15+Y17+Y18+Y19+Y20+Y22+Y26</f>
        <v>3931017.3510000003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ht="12.75">
      <c r="A35" s="2"/>
      <c r="B35" s="3"/>
      <c r="C35" s="3"/>
      <c r="D35" s="2"/>
      <c r="E35" s="2"/>
      <c r="F35" s="4" t="s">
        <v>5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8"/>
      <c r="W35" s="5"/>
      <c r="X35" s="5"/>
      <c r="Y35" s="5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  <row r="36" spans="1:124" ht="12.75">
      <c r="A36" s="2"/>
      <c r="B36" s="44"/>
      <c r="C36" s="33"/>
      <c r="D36" s="2"/>
      <c r="E36" s="2"/>
      <c r="F36" s="4"/>
      <c r="G36" s="5"/>
      <c r="H36" s="5"/>
      <c r="I36" s="5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9"/>
      <c r="W36" s="43"/>
      <c r="X36" s="39"/>
      <c r="Y36" s="43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</row>
    <row r="37" spans="1:124" ht="12.75">
      <c r="A37" s="2"/>
      <c r="B37" s="3"/>
      <c r="C37" s="3"/>
      <c r="D37" s="2"/>
      <c r="E37" s="2"/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8"/>
      <c r="W37" s="5"/>
      <c r="X37" s="5"/>
      <c r="Y37" s="5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</row>
    <row r="38" spans="1:124" ht="12.75">
      <c r="A38" s="2"/>
      <c r="B38" s="3"/>
      <c r="C38" s="3"/>
      <c r="D38" s="2"/>
      <c r="E38" s="9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8"/>
      <c r="W38" s="5"/>
      <c r="X38" s="5"/>
      <c r="Y38" s="5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</row>
    <row r="39" spans="1:124" ht="12.75">
      <c r="A39" s="2"/>
      <c r="B39" s="3"/>
      <c r="C39" s="3"/>
      <c r="D39" s="2"/>
      <c r="E39" s="2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5"/>
      <c r="X39" s="5"/>
      <c r="Y39" s="5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</row>
    <row r="40" spans="1:124" ht="12.75">
      <c r="A40" s="2"/>
      <c r="B40" s="3"/>
      <c r="C40" s="3"/>
      <c r="D40" s="2"/>
      <c r="E40" s="2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5"/>
      <c r="X40" s="5"/>
      <c r="Y40" s="5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</row>
    <row r="41" spans="1:124" ht="12.75">
      <c r="A41" s="2"/>
      <c r="B41" s="3"/>
      <c r="C41" s="3"/>
      <c r="D41" s="2"/>
      <c r="E41" s="2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5"/>
      <c r="X41" s="5"/>
      <c r="Y41" s="5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</row>
    <row r="42" spans="1:124" ht="12.75">
      <c r="A42" s="2"/>
      <c r="B42" s="3"/>
      <c r="C42" s="3"/>
      <c r="D42" s="2"/>
      <c r="E42" s="2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5"/>
      <c r="X42" s="5"/>
      <c r="Y42" s="5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</row>
    <row r="43" spans="1:124" ht="12.75">
      <c r="A43" s="2"/>
      <c r="B43" s="3"/>
      <c r="C43" s="3"/>
      <c r="D43" s="2"/>
      <c r="E43" s="2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5"/>
      <c r="X43" s="5"/>
      <c r="Y43" s="5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</row>
    <row r="44" spans="1:124" ht="12.75">
      <c r="A44" s="2"/>
      <c r="B44" s="3"/>
      <c r="C44" s="3"/>
      <c r="D44" s="2"/>
      <c r="E44" s="2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5"/>
      <c r="X44" s="5"/>
      <c r="Y44" s="5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</row>
    <row r="45" spans="1:124" ht="12.75">
      <c r="A45" s="2"/>
      <c r="B45" s="3"/>
      <c r="C45" s="3"/>
      <c r="D45" s="2"/>
      <c r="E45" s="2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5"/>
      <c r="X45" s="5"/>
      <c r="Y45" s="5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</row>
    <row r="46" spans="1:124" ht="12.75">
      <c r="A46" s="2"/>
      <c r="B46" s="3"/>
      <c r="C46" s="3"/>
      <c r="D46" s="2"/>
      <c r="E46" s="2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5"/>
      <c r="X46" s="5"/>
      <c r="Y46" s="5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</row>
    <row r="47" spans="1:124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5"/>
      <c r="X47" s="5"/>
      <c r="Y47" s="5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</row>
    <row r="48" spans="1:124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5"/>
      <c r="X48" s="5"/>
      <c r="Y48" s="5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</row>
    <row r="49" spans="1:124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5"/>
      <c r="X49" s="5"/>
      <c r="Y49" s="5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</row>
    <row r="50" spans="1:124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5"/>
      <c r="X50" s="5"/>
      <c r="Y50" s="5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</row>
    <row r="51" spans="1:124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5"/>
      <c r="X51" s="5"/>
      <c r="Y51" s="5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</row>
    <row r="52" spans="1:124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5"/>
      <c r="X52" s="5"/>
      <c r="Y52" s="5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</row>
    <row r="53" spans="1:124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5"/>
      <c r="X53" s="5"/>
      <c r="Y53" s="5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</row>
    <row r="54" spans="1:124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5"/>
      <c r="X54" s="5"/>
      <c r="Y54" s="5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5"/>
      <c r="X55" s="5"/>
      <c r="Y55" s="5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5"/>
      <c r="X56" s="5"/>
      <c r="Y56" s="5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</row>
    <row r="57" spans="1:124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5"/>
      <c r="X58" s="5"/>
      <c r="Y58" s="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</row>
    <row r="59" spans="1:124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5"/>
      <c r="X59" s="5"/>
      <c r="Y59" s="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</row>
    <row r="60" spans="1:124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5"/>
      <c r="X60" s="5"/>
      <c r="Y60" s="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</row>
    <row r="61" spans="1:124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5"/>
      <c r="X61" s="5"/>
      <c r="Y61" s="5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</row>
    <row r="62" spans="1:124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5"/>
      <c r="X62" s="5"/>
      <c r="Y62" s="5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</row>
    <row r="63" spans="1:124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5"/>
      <c r="X63" s="5"/>
      <c r="Y63" s="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</row>
    <row r="64" spans="1:124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5"/>
      <c r="X64" s="5"/>
      <c r="Y64" s="5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</row>
    <row r="65" spans="1:124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5"/>
      <c r="X65" s="5"/>
      <c r="Y65" s="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</row>
    <row r="66" spans="1:124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5"/>
      <c r="X66" s="5"/>
      <c r="Y66" s="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</row>
    <row r="67" spans="1:124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5"/>
      <c r="X67" s="5"/>
      <c r="Y67" s="5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</row>
    <row r="68" spans="1:124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5"/>
      <c r="X68" s="5"/>
      <c r="Y68" s="5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</row>
    <row r="69" spans="1:124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5"/>
      <c r="X69" s="5"/>
      <c r="Y69" s="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</row>
    <row r="70" spans="1:124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5"/>
      <c r="X70" s="5"/>
      <c r="Y70" s="5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</row>
    <row r="71" spans="1:124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5"/>
      <c r="X71" s="5"/>
      <c r="Y71" s="5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</row>
    <row r="72" spans="1:124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5"/>
      <c r="X72" s="5"/>
      <c r="Y72" s="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</row>
    <row r="73" spans="1:124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</row>
    <row r="74" spans="1:124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5"/>
      <c r="X74" s="5"/>
      <c r="Y74" s="5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</row>
    <row r="75" spans="1:124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5"/>
      <c r="X75" s="5"/>
      <c r="Y75" s="5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1:124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5"/>
      <c r="X76" s="5"/>
      <c r="Y76" s="5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</row>
    <row r="77" spans="1:124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  <c r="W77" s="5"/>
      <c r="X77" s="5"/>
      <c r="Y77" s="5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</row>
    <row r="78" spans="1:124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5"/>
      <c r="X78" s="5"/>
      <c r="Y78" s="5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</row>
    <row r="79" spans="1:124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5"/>
      <c r="X79" s="5"/>
      <c r="Y79" s="5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</row>
    <row r="80" spans="1:124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5"/>
      <c r="X80" s="5"/>
      <c r="Y80" s="5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</row>
    <row r="81" spans="1:124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5"/>
      <c r="X81" s="5"/>
      <c r="Y81" s="5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</row>
    <row r="82" spans="1:124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5"/>
      <c r="X82" s="5"/>
      <c r="Y82" s="5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</row>
    <row r="83" spans="1:124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5"/>
      <c r="X83" s="5"/>
      <c r="Y83" s="5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</row>
    <row r="84" spans="1:124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5"/>
      <c r="X84" s="5"/>
      <c r="Y84" s="5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</row>
    <row r="85" spans="1:124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5"/>
      <c r="X85" s="5"/>
      <c r="Y85" s="5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</row>
    <row r="86" spans="1:124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5"/>
      <c r="X86" s="5"/>
      <c r="Y86" s="5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</row>
    <row r="87" spans="1:124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5"/>
      <c r="X87" s="5"/>
      <c r="Y87" s="5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</row>
    <row r="88" spans="1:124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5"/>
      <c r="X88" s="5"/>
      <c r="Y88" s="5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</row>
    <row r="89" spans="1:124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5"/>
      <c r="X89" s="5"/>
      <c r="Y89" s="5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1:124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5"/>
      <c r="X90" s="5"/>
      <c r="Y90" s="5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</row>
    <row r="91" spans="1:124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5"/>
      <c r="X91" s="5"/>
      <c r="Y91" s="5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</row>
    <row r="92" spans="1:124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5"/>
      <c r="X92" s="5"/>
      <c r="Y92" s="5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</row>
    <row r="93" spans="1:124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5"/>
      <c r="X93" s="5"/>
      <c r="Y93" s="5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</row>
    <row r="94" spans="1:124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5"/>
      <c r="X94" s="5"/>
      <c r="Y94" s="5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</row>
    <row r="95" spans="1:124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5"/>
      <c r="X95" s="5"/>
      <c r="Y95" s="5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</row>
    <row r="96" spans="1:124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5"/>
      <c r="X96" s="5"/>
      <c r="Y96" s="5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</row>
    <row r="97" spans="1:124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  <c r="W97" s="5"/>
      <c r="X97" s="5"/>
      <c r="Y97" s="5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</row>
    <row r="98" spans="1:124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5"/>
      <c r="X98" s="5"/>
      <c r="Y98" s="5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</row>
    <row r="99" spans="1:124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5"/>
      <c r="X99" s="5"/>
      <c r="Y99" s="5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</row>
    <row r="100" spans="1:124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5"/>
      <c r="X100" s="5"/>
      <c r="Y100" s="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</row>
    <row r="101" spans="1:124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</row>
    <row r="102" spans="1:124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5"/>
      <c r="X102" s="5"/>
      <c r="Y102" s="5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</row>
    <row r="103" spans="1:124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5"/>
      <c r="X103" s="5"/>
      <c r="Y103" s="5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</row>
    <row r="104" spans="1:124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5"/>
      <c r="X104" s="5"/>
      <c r="Y104" s="5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</row>
    <row r="105" spans="1:124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5"/>
      <c r="X105" s="5"/>
      <c r="Y105" s="5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</row>
    <row r="106" spans="1:124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5"/>
      <c r="X106" s="5"/>
      <c r="Y106" s="5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</row>
    <row r="107" spans="1:124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5"/>
      <c r="X107" s="5"/>
      <c r="Y107" s="5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</row>
    <row r="108" spans="1:124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5"/>
      <c r="X108" s="5"/>
      <c r="Y108" s="5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</row>
    <row r="109" spans="1:124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5"/>
      <c r="X109" s="5"/>
      <c r="Y109" s="5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</row>
    <row r="110" spans="1:124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5"/>
      <c r="X110" s="5"/>
      <c r="Y110" s="5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</row>
    <row r="111" spans="1:124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5"/>
      <c r="X111" s="5"/>
      <c r="Y111" s="5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</row>
    <row r="112" spans="1:124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5"/>
      <c r="X112" s="5"/>
      <c r="Y112" s="5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</row>
    <row r="113" spans="1:124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5"/>
      <c r="X113" s="5"/>
      <c r="Y113" s="5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</row>
    <row r="114" spans="1:124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5"/>
      <c r="X114" s="5"/>
      <c r="Y114" s="5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</row>
    <row r="115" spans="1:124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5"/>
      <c r="X115" s="5"/>
      <c r="Y115" s="5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</row>
    <row r="116" spans="1:124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5"/>
      <c r="X116" s="5"/>
      <c r="Y116" s="5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</row>
    <row r="117" spans="1:124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5"/>
      <c r="X117" s="5"/>
      <c r="Y117" s="5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</row>
    <row r="118" spans="1:124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5"/>
      <c r="X118" s="5"/>
      <c r="Y118" s="5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</row>
    <row r="119" spans="1:124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5"/>
      <c r="X119" s="5"/>
      <c r="Y119" s="5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</row>
    <row r="120" spans="1:124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5"/>
      <c r="X120" s="5"/>
      <c r="Y120" s="5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</row>
    <row r="121" spans="1:124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5"/>
      <c r="X121" s="5"/>
      <c r="Y121" s="5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</row>
    <row r="122" spans="1:124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5"/>
      <c r="X122" s="5"/>
      <c r="Y122" s="5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</row>
    <row r="123" spans="1:124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5"/>
      <c r="X123" s="5"/>
      <c r="Y123" s="5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</row>
    <row r="124" spans="1:124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5"/>
      <c r="X124" s="5"/>
      <c r="Y124" s="5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</row>
    <row r="125" spans="1:124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5"/>
      <c r="X125" s="5"/>
      <c r="Y125" s="5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</row>
    <row r="126" spans="1:5" ht="12.75">
      <c r="A126" s="11"/>
      <c r="B126" s="12"/>
      <c r="C126" s="12"/>
      <c r="D126" s="11"/>
      <c r="E126" s="2"/>
    </row>
    <row r="127" spans="1:5" ht="12.75">
      <c r="A127" s="11"/>
      <c r="B127" s="12"/>
      <c r="C127" s="12"/>
      <c r="D127" s="11"/>
      <c r="E127" s="2"/>
    </row>
    <row r="128" spans="1:5" ht="12.75">
      <c r="A128" s="11"/>
      <c r="B128" s="12"/>
      <c r="C128" s="12"/>
      <c r="D128" s="11"/>
      <c r="E128" s="2"/>
    </row>
    <row r="129" spans="1:5" ht="12.75">
      <c r="A129" s="11"/>
      <c r="B129" s="12"/>
      <c r="C129" s="12"/>
      <c r="D129" s="11"/>
      <c r="E129" s="2"/>
    </row>
    <row r="130" spans="1:5" ht="12.75">
      <c r="A130" s="11"/>
      <c r="B130" s="12"/>
      <c r="C130" s="12"/>
      <c r="D130" s="11"/>
      <c r="E130" s="2"/>
    </row>
    <row r="131" spans="1:5" ht="12.75">
      <c r="A131" s="11"/>
      <c r="B131" s="12"/>
      <c r="C131" s="12"/>
      <c r="D131" s="11"/>
      <c r="E131" s="2"/>
    </row>
    <row r="132" spans="1:5" ht="12.75">
      <c r="A132" s="11"/>
      <c r="B132" s="12"/>
      <c r="C132" s="12"/>
      <c r="D132" s="11"/>
      <c r="E132" s="2"/>
    </row>
    <row r="133" spans="1:5" ht="12.75">
      <c r="A133" s="11"/>
      <c r="B133" s="12"/>
      <c r="C133" s="12"/>
      <c r="D133" s="11"/>
      <c r="E133" s="2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12"/>
    </row>
    <row r="160" spans="1:5" ht="12.75">
      <c r="A160" s="11"/>
      <c r="B160" s="12"/>
      <c r="C160" s="12"/>
      <c r="D160" s="11"/>
      <c r="E160" s="12"/>
    </row>
    <row r="161" spans="1:5" ht="12.75">
      <c r="A161" s="11"/>
      <c r="B161" s="12"/>
      <c r="C161" s="12"/>
      <c r="D161" s="11"/>
      <c r="E161" s="12"/>
    </row>
    <row r="162" spans="1:5" ht="12.75">
      <c r="A162" s="11"/>
      <c r="B162" s="12"/>
      <c r="C162" s="12"/>
      <c r="D162" s="11"/>
      <c r="E162" s="12"/>
    </row>
    <row r="163" spans="1:5" ht="12.75">
      <c r="A163" s="11"/>
      <c r="B163" s="12"/>
      <c r="C163" s="12"/>
      <c r="D163" s="11"/>
      <c r="E163" s="12"/>
    </row>
    <row r="164" spans="1:5" ht="12.75">
      <c r="A164" s="11"/>
      <c r="B164" s="12"/>
      <c r="C164" s="12"/>
      <c r="D164" s="11"/>
      <c r="E164" s="12"/>
    </row>
    <row r="165" spans="1:5" ht="12.75">
      <c r="A165" s="11"/>
      <c r="B165" s="12"/>
      <c r="C165" s="12"/>
      <c r="D165" s="11"/>
      <c r="E165" s="12"/>
    </row>
    <row r="166" spans="1:5" ht="12.75">
      <c r="A166" s="11"/>
      <c r="B166" s="12"/>
      <c r="C166" s="12"/>
      <c r="D166" s="11"/>
      <c r="E166" s="12"/>
    </row>
    <row r="167" spans="1:5" ht="12.75">
      <c r="A167" s="11"/>
      <c r="B167" s="12"/>
      <c r="C167" s="12"/>
      <c r="D167" s="11"/>
      <c r="E167" s="12"/>
    </row>
    <row r="168" spans="1:5" ht="12.75">
      <c r="A168" s="11"/>
      <c r="B168" s="12"/>
      <c r="C168" s="12"/>
      <c r="D168" s="11"/>
      <c r="E168" s="12"/>
    </row>
  </sheetData>
  <sheetProtection/>
  <mergeCells count="24">
    <mergeCell ref="F4:F7"/>
    <mergeCell ref="G4:G7"/>
    <mergeCell ref="K5:U5"/>
    <mergeCell ref="J5:J7"/>
    <mergeCell ref="U6:U7"/>
    <mergeCell ref="O6:P6"/>
    <mergeCell ref="I4:I7"/>
    <mergeCell ref="A1:W1"/>
    <mergeCell ref="A4:A7"/>
    <mergeCell ref="B4:B7"/>
    <mergeCell ref="C4:C7"/>
    <mergeCell ref="D4:D7"/>
    <mergeCell ref="E4:E7"/>
    <mergeCell ref="H4:H7"/>
    <mergeCell ref="K6:L6"/>
    <mergeCell ref="M6:N6"/>
    <mergeCell ref="Q6:R6"/>
    <mergeCell ref="X4:Y5"/>
    <mergeCell ref="X6:X7"/>
    <mergeCell ref="Y6:Y7"/>
    <mergeCell ref="S6:T6"/>
    <mergeCell ref="V4:V7"/>
    <mergeCell ref="W4:W7"/>
    <mergeCell ref="J4:U4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DT160"/>
  <sheetViews>
    <sheetView zoomScalePageLayoutView="0" workbookViewId="0" topLeftCell="A1">
      <selection activeCell="C12" sqref="C12:C28"/>
    </sheetView>
  </sheetViews>
  <sheetFormatPr defaultColWidth="9.00390625" defaultRowHeight="12.75"/>
  <cols>
    <col min="1" max="1" width="2.75390625" style="9" customWidth="1"/>
    <col min="2" max="2" width="13.625" style="6" customWidth="1"/>
    <col min="3" max="3" width="14.625" style="6" customWidth="1"/>
    <col min="4" max="4" width="5.00390625" style="9" customWidth="1"/>
    <col min="5" max="5" width="6.375" style="6" customWidth="1"/>
    <col min="6" max="6" width="4.75390625" style="13" customWidth="1"/>
    <col min="7" max="7" width="6.875" style="6" customWidth="1"/>
    <col min="8" max="9" width="6.75390625" style="6" customWidth="1"/>
    <col min="10" max="10" width="5.125" style="6" customWidth="1"/>
    <col min="11" max="11" width="7.00390625" style="6" customWidth="1"/>
    <col min="12" max="12" width="4.125" style="6" customWidth="1"/>
    <col min="13" max="13" width="6.00390625" style="6" customWidth="1"/>
    <col min="14" max="15" width="4.125" style="6" hidden="1" customWidth="1"/>
    <col min="16" max="16" width="4.125" style="6" customWidth="1"/>
    <col min="17" max="17" width="6.125" style="6" customWidth="1"/>
    <col min="18" max="18" width="3.75390625" style="6" customWidth="1"/>
    <col min="19" max="19" width="6.375" style="6" customWidth="1"/>
    <col min="20" max="20" width="6.00390625" style="6" customWidth="1"/>
    <col min="21" max="21" width="6.25390625" style="6" customWidth="1"/>
    <col min="22" max="22" width="9.00390625" style="14" customWidth="1"/>
    <col min="23" max="23" width="10.875" style="9" customWidth="1"/>
    <col min="24" max="24" width="7.125" style="9" customWidth="1"/>
    <col min="25" max="25" width="10.625" style="9" customWidth="1"/>
    <col min="26" max="26" width="7.625" style="6" customWidth="1"/>
    <col min="27" max="27" width="10.75390625" style="6" customWidth="1"/>
    <col min="28" max="28" width="10.625" style="6" customWidth="1"/>
    <col min="29" max="29" width="9.75390625" style="6" customWidth="1"/>
    <col min="30" max="30" width="7.125" style="6" customWidth="1"/>
    <col min="31" max="16384" width="9.125" style="6" customWidth="1"/>
  </cols>
  <sheetData>
    <row r="1" spans="1:24" ht="15.75">
      <c r="A1" s="125" t="s">
        <v>147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42"/>
    </row>
    <row r="2" spans="11:15" ht="15">
      <c r="K2" s="22" t="s">
        <v>196</v>
      </c>
      <c r="L2" s="22"/>
      <c r="M2" s="22"/>
      <c r="N2" s="22"/>
      <c r="O2" s="22"/>
    </row>
    <row r="3" ht="12.75" hidden="1"/>
    <row r="4" spans="11:20" ht="18" customHeight="1">
      <c r="K4" s="141" t="s">
        <v>137</v>
      </c>
      <c r="L4" s="141"/>
      <c r="M4" s="141"/>
      <c r="N4" s="141"/>
      <c r="O4" s="141"/>
      <c r="P4" s="141"/>
      <c r="Q4" s="141"/>
      <c r="R4" s="141"/>
      <c r="S4" s="141"/>
      <c r="T4" s="84"/>
    </row>
    <row r="5" spans="1:124" ht="12.75" customHeight="1">
      <c r="A5" s="126" t="s">
        <v>2</v>
      </c>
      <c r="B5" s="126" t="s">
        <v>0</v>
      </c>
      <c r="C5" s="126" t="s">
        <v>3</v>
      </c>
      <c r="D5" s="129" t="s">
        <v>10</v>
      </c>
      <c r="E5" s="126" t="s">
        <v>14</v>
      </c>
      <c r="F5" s="123" t="s">
        <v>15</v>
      </c>
      <c r="G5" s="129" t="s">
        <v>18</v>
      </c>
      <c r="H5" s="124" t="s">
        <v>19</v>
      </c>
      <c r="I5" s="124" t="s">
        <v>203</v>
      </c>
      <c r="J5" s="124" t="s">
        <v>203</v>
      </c>
      <c r="K5" s="113" t="s">
        <v>1</v>
      </c>
      <c r="L5" s="114"/>
      <c r="M5" s="114"/>
      <c r="N5" s="114"/>
      <c r="O5" s="114"/>
      <c r="P5" s="114"/>
      <c r="Q5" s="114"/>
      <c r="R5" s="114"/>
      <c r="S5" s="114"/>
      <c r="T5" s="114"/>
      <c r="U5" s="115"/>
      <c r="V5" s="120" t="s">
        <v>11</v>
      </c>
      <c r="W5" s="106" t="s">
        <v>20</v>
      </c>
      <c r="X5" s="119" t="s">
        <v>22</v>
      </c>
      <c r="Y5" s="11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</row>
    <row r="6" spans="1:124" ht="12.75" customHeight="1">
      <c r="A6" s="127"/>
      <c r="B6" s="127"/>
      <c r="C6" s="127"/>
      <c r="D6" s="130"/>
      <c r="E6" s="127"/>
      <c r="F6" s="123"/>
      <c r="G6" s="130"/>
      <c r="H6" s="111"/>
      <c r="I6" s="111"/>
      <c r="J6" s="111"/>
      <c r="K6" s="106" t="s">
        <v>6</v>
      </c>
      <c r="L6" s="131" t="s">
        <v>21</v>
      </c>
      <c r="M6" s="131"/>
      <c r="N6" s="131"/>
      <c r="O6" s="131"/>
      <c r="P6" s="131"/>
      <c r="Q6" s="131"/>
      <c r="R6" s="131"/>
      <c r="S6" s="131"/>
      <c r="T6" s="131"/>
      <c r="U6" s="131"/>
      <c r="V6" s="121"/>
      <c r="W6" s="107"/>
      <c r="X6" s="119"/>
      <c r="Y6" s="11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</row>
    <row r="7" spans="1:124" ht="66" customHeight="1">
      <c r="A7" s="127"/>
      <c r="B7" s="127"/>
      <c r="C7" s="127"/>
      <c r="D7" s="129"/>
      <c r="E7" s="127"/>
      <c r="F7" s="123"/>
      <c r="G7" s="129"/>
      <c r="H7" s="111"/>
      <c r="I7" s="111"/>
      <c r="J7" s="111"/>
      <c r="K7" s="107"/>
      <c r="L7" s="119" t="s">
        <v>23</v>
      </c>
      <c r="M7" s="119"/>
      <c r="N7" s="117" t="s">
        <v>9</v>
      </c>
      <c r="O7" s="133"/>
      <c r="P7" s="117" t="s">
        <v>110</v>
      </c>
      <c r="Q7" s="118"/>
      <c r="R7" s="108" t="s">
        <v>17</v>
      </c>
      <c r="S7" s="108"/>
      <c r="T7" s="85" t="s">
        <v>33</v>
      </c>
      <c r="U7" s="111" t="s">
        <v>12</v>
      </c>
      <c r="V7" s="121"/>
      <c r="W7" s="107"/>
      <c r="X7" s="119" t="s">
        <v>25</v>
      </c>
      <c r="Y7" s="119" t="s">
        <v>26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</row>
    <row r="8" spans="1:124" ht="33.75" customHeight="1">
      <c r="A8" s="128"/>
      <c r="B8" s="128"/>
      <c r="C8" s="128"/>
      <c r="D8" s="129"/>
      <c r="E8" s="128"/>
      <c r="F8" s="123"/>
      <c r="G8" s="129"/>
      <c r="H8" s="112"/>
      <c r="I8" s="112"/>
      <c r="J8" s="112"/>
      <c r="K8" s="108"/>
      <c r="L8" s="23" t="s">
        <v>24</v>
      </c>
      <c r="M8" s="23" t="s">
        <v>7</v>
      </c>
      <c r="N8" s="23" t="s">
        <v>8</v>
      </c>
      <c r="O8" s="23" t="s">
        <v>7</v>
      </c>
      <c r="P8" s="23" t="s">
        <v>8</v>
      </c>
      <c r="Q8" s="23" t="s">
        <v>7</v>
      </c>
      <c r="R8" s="23" t="s">
        <v>8</v>
      </c>
      <c r="S8" s="23" t="s">
        <v>7</v>
      </c>
      <c r="T8" s="23" t="s">
        <v>7</v>
      </c>
      <c r="U8" s="112"/>
      <c r="V8" s="122"/>
      <c r="W8" s="108"/>
      <c r="X8" s="119"/>
      <c r="Y8" s="119"/>
      <c r="Z8" s="15"/>
      <c r="AA8" s="16"/>
      <c r="AB8" s="16"/>
      <c r="AC8" s="16"/>
      <c r="AD8" s="16"/>
      <c r="AE8" s="15"/>
      <c r="AF8" s="15"/>
      <c r="AG8" s="16"/>
      <c r="AH8" s="16"/>
      <c r="AI8" s="16"/>
      <c r="AJ8" s="17"/>
      <c r="AK8" s="17"/>
      <c r="AL8" s="17"/>
      <c r="AM8" s="1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 t="s">
        <v>4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1:124" s="13" customFormat="1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12</v>
      </c>
      <c r="O9" s="24">
        <v>13</v>
      </c>
      <c r="P9" s="24">
        <v>14</v>
      </c>
      <c r="Q9" s="24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18"/>
      <c r="AA9" s="18"/>
      <c r="AB9" s="19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</row>
    <row r="10" spans="1:124" s="13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</row>
    <row r="11" spans="1:124" ht="12.75">
      <c r="A11" s="2"/>
      <c r="B11" s="27"/>
      <c r="E11" s="28"/>
      <c r="F11" s="28"/>
      <c r="G11" s="139" t="s">
        <v>42</v>
      </c>
      <c r="H11" s="139"/>
      <c r="I11" s="139"/>
      <c r="J11" s="139"/>
      <c r="K11" s="139"/>
      <c r="L11" s="29"/>
      <c r="M11" s="29"/>
      <c r="N11" s="28"/>
      <c r="O11" s="28"/>
      <c r="P11" s="30"/>
      <c r="Q11" s="21"/>
      <c r="R11" s="21"/>
      <c r="S11" s="21"/>
      <c r="T11" s="21"/>
      <c r="U11" s="25"/>
      <c r="V11" s="26"/>
      <c r="W11" s="25"/>
      <c r="X11" s="25"/>
      <c r="Y11" s="25"/>
      <c r="Z11" s="21"/>
      <c r="AA11" s="21"/>
      <c r="AB11" s="21"/>
      <c r="AC11" s="2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5.75" customHeight="1">
      <c r="A12" s="2">
        <v>1</v>
      </c>
      <c r="B12" s="76" t="s">
        <v>28</v>
      </c>
      <c r="C12" s="64"/>
      <c r="D12" s="2" t="s">
        <v>117</v>
      </c>
      <c r="E12" s="5">
        <v>32.09</v>
      </c>
      <c r="F12" s="4"/>
      <c r="G12" s="2">
        <v>17697</v>
      </c>
      <c r="H12" s="2">
        <v>3.73</v>
      </c>
      <c r="I12" s="2">
        <v>2.34</v>
      </c>
      <c r="J12" s="2"/>
      <c r="K12" s="4">
        <f>G12*H12*I12</f>
        <v>154462.95539999998</v>
      </c>
      <c r="L12" s="4">
        <v>25</v>
      </c>
      <c r="M12" s="4">
        <f>G12*H12*I12*L12/100</f>
        <v>38615.738849999994</v>
      </c>
      <c r="N12" s="4">
        <v>5</v>
      </c>
      <c r="O12" s="31"/>
      <c r="P12" s="4">
        <v>10</v>
      </c>
      <c r="Q12" s="4">
        <f>M12*N12*P12/100</f>
        <v>19307.869424999997</v>
      </c>
      <c r="R12" s="31">
        <v>150</v>
      </c>
      <c r="S12" s="31">
        <v>26546</v>
      </c>
      <c r="T12" s="31"/>
      <c r="U12" s="4">
        <f>K12+M12+Q12+S12</f>
        <v>238932.56367499998</v>
      </c>
      <c r="V12" s="26">
        <v>1</v>
      </c>
      <c r="W12" s="31">
        <f>U12*V12</f>
        <v>238932.56367499998</v>
      </c>
      <c r="X12" s="25">
        <f>V12</f>
        <v>1</v>
      </c>
      <c r="Y12" s="31">
        <f>K12*X12+M12</f>
        <v>193078.69424999997</v>
      </c>
      <c r="Z12" s="21"/>
      <c r="AA12" s="88"/>
      <c r="AB12" s="88"/>
      <c r="AC12" s="88"/>
      <c r="AD12" s="88"/>
      <c r="AE12" s="47"/>
      <c r="AF12" s="66"/>
      <c r="AG12" s="6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12.75">
      <c r="A13" s="2">
        <v>2</v>
      </c>
      <c r="B13" s="27" t="s">
        <v>135</v>
      </c>
      <c r="C13" s="64"/>
      <c r="D13" s="2" t="s">
        <v>117</v>
      </c>
      <c r="E13" s="5">
        <v>25.03</v>
      </c>
      <c r="F13" s="4"/>
      <c r="G13" s="2">
        <v>17697</v>
      </c>
      <c r="H13" s="2">
        <v>3.73</v>
      </c>
      <c r="I13" s="2">
        <v>2.34</v>
      </c>
      <c r="J13" s="2"/>
      <c r="K13" s="4">
        <f>G13*H13*I13</f>
        <v>154462.95539999998</v>
      </c>
      <c r="L13" s="4">
        <v>25</v>
      </c>
      <c r="M13" s="4">
        <f>G13*H13*I13*L13/100</f>
        <v>38615.738849999994</v>
      </c>
      <c r="N13" s="4">
        <v>5</v>
      </c>
      <c r="O13" s="31"/>
      <c r="P13" s="4">
        <v>10</v>
      </c>
      <c r="Q13" s="4">
        <f>M13*N13*P13/100</f>
        <v>19307.869424999997</v>
      </c>
      <c r="R13" s="31"/>
      <c r="S13" s="31"/>
      <c r="T13" s="31"/>
      <c r="U13" s="4">
        <f>K13+M13+Q13+S13</f>
        <v>212386.56367499998</v>
      </c>
      <c r="V13" s="26">
        <v>0.75</v>
      </c>
      <c r="W13" s="31">
        <f>U13*V13</f>
        <v>159289.92275625</v>
      </c>
      <c r="X13" s="25">
        <v>0.75</v>
      </c>
      <c r="Y13" s="31">
        <f>K13*X13+M13*75%</f>
        <v>144809.0206875</v>
      </c>
      <c r="Z13" s="21"/>
      <c r="AA13" s="88"/>
      <c r="AB13" s="88"/>
      <c r="AC13" s="88"/>
      <c r="AD13" s="88"/>
      <c r="AE13" s="47"/>
      <c r="AF13" s="66"/>
      <c r="AG13" s="6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11.25" customHeight="1">
      <c r="A14" s="2">
        <v>3</v>
      </c>
      <c r="B14" s="76" t="s">
        <v>29</v>
      </c>
      <c r="C14" s="64"/>
      <c r="D14" s="2" t="s">
        <v>30</v>
      </c>
      <c r="E14" s="5"/>
      <c r="F14" s="4"/>
      <c r="G14" s="2">
        <v>17697</v>
      </c>
      <c r="H14" s="2">
        <v>2.89</v>
      </c>
      <c r="I14" s="2">
        <v>1.45</v>
      </c>
      <c r="J14" s="2">
        <v>1.15</v>
      </c>
      <c r="K14" s="4">
        <f>G14*H14*I14*J14</f>
        <v>85283.170275</v>
      </c>
      <c r="L14" s="4"/>
      <c r="M14" s="4"/>
      <c r="N14" s="4"/>
      <c r="O14" s="4"/>
      <c r="P14" s="4">
        <v>10</v>
      </c>
      <c r="Q14" s="4">
        <f>K14*P14/100</f>
        <v>8528.3170275</v>
      </c>
      <c r="R14" s="4"/>
      <c r="S14" s="4"/>
      <c r="T14" s="4"/>
      <c r="U14" s="4">
        <f>K14+M14+Q14+S14</f>
        <v>93811.4873025</v>
      </c>
      <c r="V14" s="57">
        <v>1</v>
      </c>
      <c r="W14" s="4">
        <f>U14*V14</f>
        <v>93811.4873025</v>
      </c>
      <c r="X14" s="58">
        <v>1</v>
      </c>
      <c r="Y14" s="31">
        <f>K14*X14+M14</f>
        <v>85283.170275</v>
      </c>
      <c r="Z14" s="7"/>
      <c r="AA14" s="66"/>
      <c r="AB14" s="66"/>
      <c r="AC14" s="66"/>
      <c r="AD14" s="66"/>
      <c r="AE14" s="47"/>
      <c r="AF14" s="66"/>
      <c r="AG14" s="6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11.25" customHeight="1">
      <c r="A15" s="2">
        <v>4</v>
      </c>
      <c r="B15" s="76" t="s">
        <v>126</v>
      </c>
      <c r="C15" s="64"/>
      <c r="D15" s="2" t="s">
        <v>30</v>
      </c>
      <c r="E15" s="5"/>
      <c r="F15" s="4"/>
      <c r="G15" s="2">
        <v>17697</v>
      </c>
      <c r="H15" s="2">
        <v>2.89</v>
      </c>
      <c r="I15" s="2">
        <v>1.45</v>
      </c>
      <c r="J15" s="2"/>
      <c r="K15" s="4">
        <f>G15*H15*I15</f>
        <v>74159.2785</v>
      </c>
      <c r="L15" s="4"/>
      <c r="M15" s="4"/>
      <c r="N15" s="4"/>
      <c r="O15" s="4"/>
      <c r="P15" s="4">
        <v>10</v>
      </c>
      <c r="Q15" s="4">
        <f>K15*P15/100</f>
        <v>7415.92785</v>
      </c>
      <c r="R15" s="4"/>
      <c r="S15" s="4"/>
      <c r="T15" s="4"/>
      <c r="U15" s="4">
        <f>K15+M15+Q15+S15</f>
        <v>81575.20635</v>
      </c>
      <c r="V15" s="57">
        <v>1</v>
      </c>
      <c r="W15" s="4">
        <f>U15*V15</f>
        <v>81575.20635</v>
      </c>
      <c r="X15" s="58">
        <v>1</v>
      </c>
      <c r="Y15" s="31">
        <f>K15*X15+M15</f>
        <v>74159.2785</v>
      </c>
      <c r="Z15" s="7"/>
      <c r="AA15" s="7"/>
      <c r="AB15" s="7"/>
      <c r="AC15" s="7"/>
      <c r="AD15" s="7"/>
      <c r="AE15" s="3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2.75" customHeight="1">
      <c r="A16" s="2"/>
      <c r="B16" s="67" t="s">
        <v>39</v>
      </c>
      <c r="C16" s="1"/>
      <c r="D16" s="2"/>
      <c r="E16" s="5"/>
      <c r="F16" s="4"/>
      <c r="G16" s="2"/>
      <c r="H16" s="2"/>
      <c r="I16" s="2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6">
        <f>SUM(V12:V15)</f>
        <v>3.75</v>
      </c>
      <c r="W16" s="47">
        <f>SUM(W12:W14:W15)</f>
        <v>573609.18008375</v>
      </c>
      <c r="X16" s="48">
        <v>3.75</v>
      </c>
      <c r="Y16" s="47">
        <f>SUM(Y12:Y15)</f>
        <v>497330.16371249995</v>
      </c>
      <c r="Z16" s="7"/>
      <c r="AA16" s="7"/>
      <c r="AB16" s="7"/>
      <c r="AC16" s="7"/>
      <c r="AD16" s="7"/>
      <c r="AE16" s="31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12.75" customHeight="1">
      <c r="A17" s="2"/>
      <c r="B17" s="67"/>
      <c r="C17" s="1"/>
      <c r="D17" s="2"/>
      <c r="E17" s="5"/>
      <c r="F17" s="4"/>
      <c r="G17" s="2"/>
      <c r="H17" s="2"/>
      <c r="I17" s="2"/>
      <c r="J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6"/>
      <c r="W17" s="47"/>
      <c r="X17" s="48"/>
      <c r="Y17" s="49"/>
      <c r="Z17" s="7"/>
      <c r="AA17" s="7"/>
      <c r="AB17" s="7"/>
      <c r="AC17" s="7"/>
      <c r="AD17" s="7"/>
      <c r="AE17" s="31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12.75">
      <c r="A18" s="2"/>
      <c r="B18" s="78"/>
      <c r="C18" s="35"/>
      <c r="D18" s="36"/>
      <c r="F18" s="35"/>
      <c r="G18" s="138" t="s">
        <v>43</v>
      </c>
      <c r="H18" s="138"/>
      <c r="I18" s="138"/>
      <c r="J18" s="138"/>
      <c r="K18" s="138"/>
      <c r="L18" s="2"/>
      <c r="M18" s="2"/>
      <c r="N18" s="37"/>
      <c r="O18" s="37"/>
      <c r="P18" s="4"/>
      <c r="Q18" s="4"/>
      <c r="R18" s="4"/>
      <c r="S18" s="4"/>
      <c r="T18" s="4"/>
      <c r="U18" s="4"/>
      <c r="V18" s="8"/>
      <c r="W18" s="4"/>
      <c r="X18" s="5"/>
      <c r="Y18" s="5"/>
      <c r="Z18" s="7"/>
      <c r="AA18" s="7"/>
      <c r="AB18" s="7"/>
      <c r="AC18" s="7"/>
      <c r="AD18" s="7"/>
      <c r="AE18" s="31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12.75">
      <c r="A19" s="2">
        <v>1</v>
      </c>
      <c r="B19" s="76" t="s">
        <v>28</v>
      </c>
      <c r="C19" s="64"/>
      <c r="D19" s="2" t="s">
        <v>119</v>
      </c>
      <c r="E19" s="5">
        <v>38.02</v>
      </c>
      <c r="F19" s="4" t="s">
        <v>131</v>
      </c>
      <c r="G19" s="2">
        <v>17697</v>
      </c>
      <c r="H19" s="2">
        <v>4.53</v>
      </c>
      <c r="I19" s="2">
        <v>2.34</v>
      </c>
      <c r="J19" s="2"/>
      <c r="K19" s="4">
        <f>G19*H19*I19</f>
        <v>187591.7394</v>
      </c>
      <c r="L19" s="4">
        <v>25</v>
      </c>
      <c r="M19" s="4">
        <f>G19*H19*I19*L19/100</f>
        <v>46897.93484999999</v>
      </c>
      <c r="N19" s="4">
        <v>5</v>
      </c>
      <c r="O19" s="31"/>
      <c r="P19" s="4">
        <v>10</v>
      </c>
      <c r="Q19" s="4">
        <f>M19*N19*P19/100</f>
        <v>23448.967424999995</v>
      </c>
      <c r="R19" s="31">
        <v>150</v>
      </c>
      <c r="S19" s="31">
        <v>26546</v>
      </c>
      <c r="T19" s="31"/>
      <c r="U19" s="4">
        <f>K19+M19+Q19+S19</f>
        <v>284484.64167499996</v>
      </c>
      <c r="V19" s="26">
        <v>1</v>
      </c>
      <c r="W19" s="31">
        <f>U19*V19</f>
        <v>284484.64167499996</v>
      </c>
      <c r="X19" s="25">
        <f>V19</f>
        <v>1</v>
      </c>
      <c r="Y19" s="31">
        <f>K19*X19+M19</f>
        <v>234489.67424999998</v>
      </c>
      <c r="Z19" s="7"/>
      <c r="AA19" s="66"/>
      <c r="AB19" s="66"/>
      <c r="AC19" s="66"/>
      <c r="AD19" s="66"/>
      <c r="AE19" s="47"/>
      <c r="AF19" s="66"/>
      <c r="AG19" s="6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12.75" customHeight="1">
      <c r="A20" s="2">
        <v>2</v>
      </c>
      <c r="B20" s="27" t="s">
        <v>135</v>
      </c>
      <c r="C20" s="64"/>
      <c r="D20" s="2" t="s">
        <v>117</v>
      </c>
      <c r="E20" s="5">
        <v>28.07</v>
      </c>
      <c r="F20" s="4"/>
      <c r="G20" s="2">
        <v>17697</v>
      </c>
      <c r="H20" s="2">
        <v>3.73</v>
      </c>
      <c r="I20" s="2">
        <v>2.34</v>
      </c>
      <c r="J20" s="2"/>
      <c r="K20" s="4">
        <f>G20*H20*I20</f>
        <v>154462.95539999998</v>
      </c>
      <c r="L20" s="4">
        <v>25</v>
      </c>
      <c r="M20" s="4">
        <f>G20*H20*I20*L20/100</f>
        <v>38615.738849999994</v>
      </c>
      <c r="N20" s="4">
        <v>5</v>
      </c>
      <c r="O20" s="31"/>
      <c r="P20" s="4">
        <v>10</v>
      </c>
      <c r="Q20" s="4">
        <f>M20*N20*P20/100</f>
        <v>19307.869424999997</v>
      </c>
      <c r="R20" s="31"/>
      <c r="S20" s="31"/>
      <c r="T20" s="31"/>
      <c r="U20" s="4">
        <f>K20+M20+Q20+S20</f>
        <v>212386.56367499998</v>
      </c>
      <c r="V20" s="26">
        <v>1</v>
      </c>
      <c r="W20" s="31">
        <f>U20*V20</f>
        <v>212386.56367499998</v>
      </c>
      <c r="X20" s="25">
        <f>V20</f>
        <v>1</v>
      </c>
      <c r="Y20" s="31">
        <f>K20*X20+M20</f>
        <v>193078.69424999997</v>
      </c>
      <c r="Z20" s="7"/>
      <c r="AA20" s="66"/>
      <c r="AB20" s="66"/>
      <c r="AC20" s="66"/>
      <c r="AD20" s="66"/>
      <c r="AE20" s="47"/>
      <c r="AF20" s="66"/>
      <c r="AG20" s="6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ht="12.75">
      <c r="A21" s="2">
        <v>3</v>
      </c>
      <c r="B21" s="76" t="s">
        <v>29</v>
      </c>
      <c r="C21" s="64"/>
      <c r="D21" s="2" t="s">
        <v>30</v>
      </c>
      <c r="E21" s="5"/>
      <c r="F21" s="4"/>
      <c r="G21" s="2">
        <v>17697</v>
      </c>
      <c r="H21" s="2">
        <v>2.89</v>
      </c>
      <c r="I21" s="2">
        <v>1.45</v>
      </c>
      <c r="J21" s="2">
        <v>1.15</v>
      </c>
      <c r="K21" s="4">
        <f>G21*H21*I21*J21</f>
        <v>85283.170275</v>
      </c>
      <c r="L21" s="4"/>
      <c r="M21" s="4"/>
      <c r="N21" s="4"/>
      <c r="O21" s="4"/>
      <c r="P21" s="4">
        <v>10</v>
      </c>
      <c r="Q21" s="4">
        <f>K21*P21/100</f>
        <v>8528.3170275</v>
      </c>
      <c r="R21" s="4"/>
      <c r="S21" s="4"/>
      <c r="T21" s="4"/>
      <c r="U21" s="4">
        <f>K21+M21+Q21+S21</f>
        <v>93811.4873025</v>
      </c>
      <c r="V21" s="57">
        <v>1</v>
      </c>
      <c r="W21" s="4">
        <f>U21*V21</f>
        <v>93811.4873025</v>
      </c>
      <c r="X21" s="58">
        <v>1</v>
      </c>
      <c r="Y21" s="31">
        <f>K21*X21+M21</f>
        <v>85283.170275</v>
      </c>
      <c r="Z21" s="7"/>
      <c r="AA21" s="66"/>
      <c r="AB21" s="66"/>
      <c r="AC21" s="66"/>
      <c r="AD21" s="66"/>
      <c r="AE21" s="47"/>
      <c r="AF21" s="66"/>
      <c r="AG21" s="6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ht="12.75">
      <c r="A22" s="2">
        <v>4</v>
      </c>
      <c r="B22" s="76" t="s">
        <v>127</v>
      </c>
      <c r="C22" s="64"/>
      <c r="D22" s="2" t="s">
        <v>30</v>
      </c>
      <c r="E22" s="5"/>
      <c r="F22" s="4"/>
      <c r="G22" s="2">
        <v>17697</v>
      </c>
      <c r="H22" s="2">
        <v>2.89</v>
      </c>
      <c r="I22" s="2">
        <v>1.45</v>
      </c>
      <c r="J22" s="2"/>
      <c r="K22" s="4">
        <f>G22*H22*I22</f>
        <v>74159.2785</v>
      </c>
      <c r="L22" s="4"/>
      <c r="M22" s="4"/>
      <c r="N22" s="4"/>
      <c r="O22" s="4"/>
      <c r="P22" s="4">
        <v>10</v>
      </c>
      <c r="Q22" s="4">
        <f>K22*P22/100</f>
        <v>7415.92785</v>
      </c>
      <c r="R22" s="4"/>
      <c r="S22" s="4"/>
      <c r="T22" s="4">
        <v>6194</v>
      </c>
      <c r="U22" s="4">
        <v>87769</v>
      </c>
      <c r="V22" s="57">
        <v>1</v>
      </c>
      <c r="W22" s="4">
        <f>U22*V22</f>
        <v>87769</v>
      </c>
      <c r="X22" s="58">
        <v>1</v>
      </c>
      <c r="Y22" s="31">
        <f>K22*X22+M22</f>
        <v>74159.2785</v>
      </c>
      <c r="Z22" s="7"/>
      <c r="AA22" s="7"/>
      <c r="AB22" s="7"/>
      <c r="AC22" s="7"/>
      <c r="AD22" s="7"/>
      <c r="AE22" s="3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12.75">
      <c r="A23" s="2"/>
      <c r="B23" s="67" t="s">
        <v>39</v>
      </c>
      <c r="C23" s="1"/>
      <c r="D23" s="2"/>
      <c r="E23" s="5"/>
      <c r="F23" s="4"/>
      <c r="G23" s="2"/>
      <c r="H23" s="2"/>
      <c r="I23" s="2"/>
      <c r="J23" s="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6">
        <f>SUM(V19:V22)</f>
        <v>4</v>
      </c>
      <c r="W23" s="47">
        <f>SUM(W19:W21:W22)</f>
        <v>678451.6926525</v>
      </c>
      <c r="X23" s="48">
        <f>SUM(X19:X22)</f>
        <v>4</v>
      </c>
      <c r="Y23" s="47">
        <f>SUM(Y19:Y21:Y22)</f>
        <v>587010.8172749999</v>
      </c>
      <c r="Z23" s="7"/>
      <c r="AA23" s="7"/>
      <c r="AB23" s="7"/>
      <c r="AC23" s="7"/>
      <c r="AD23" s="7"/>
      <c r="AE23" s="31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  <row r="24" spans="1:124" ht="12.75">
      <c r="A24" s="2"/>
      <c r="B24" s="60"/>
      <c r="C24" s="1"/>
      <c r="D24" s="2"/>
      <c r="E24" s="5"/>
      <c r="F24" s="4"/>
      <c r="G24" s="2"/>
      <c r="H24" s="2"/>
      <c r="I24" s="2"/>
      <c r="J24" s="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1"/>
      <c r="W24" s="52"/>
      <c r="X24" s="48"/>
      <c r="Y24" s="47"/>
      <c r="Z24" s="7"/>
      <c r="AA24" s="7"/>
      <c r="AB24" s="7"/>
      <c r="AC24" s="7"/>
      <c r="AD24" s="7"/>
      <c r="AE24" s="31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ht="12.75">
      <c r="A25" s="2"/>
      <c r="B25" s="60"/>
      <c r="C25" s="1"/>
      <c r="D25" s="2"/>
      <c r="E25" s="5"/>
      <c r="F25" s="53"/>
      <c r="G25" s="140" t="s">
        <v>44</v>
      </c>
      <c r="H25" s="140"/>
      <c r="I25" s="140"/>
      <c r="J25" s="140"/>
      <c r="K25" s="140"/>
      <c r="L25" s="4"/>
      <c r="M25" s="4"/>
      <c r="N25" s="4"/>
      <c r="O25" s="4"/>
      <c r="P25" s="4"/>
      <c r="Q25" s="31"/>
      <c r="R25" s="4"/>
      <c r="S25" s="4"/>
      <c r="T25" s="4"/>
      <c r="U25" s="4"/>
      <c r="V25" s="8"/>
      <c r="W25" s="4"/>
      <c r="X25" s="25"/>
      <c r="Y25" s="31"/>
      <c r="Z25" s="7"/>
      <c r="AA25" s="7"/>
      <c r="AB25" s="7"/>
      <c r="AC25" s="7"/>
      <c r="AD25" s="7"/>
      <c r="AE25" s="31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ht="12.75">
      <c r="A26" s="2">
        <v>1</v>
      </c>
      <c r="B26" s="76" t="s">
        <v>28</v>
      </c>
      <c r="C26" s="64"/>
      <c r="D26" s="2" t="s">
        <v>118</v>
      </c>
      <c r="E26" s="5">
        <v>26.1</v>
      </c>
      <c r="F26" s="4">
        <v>1</v>
      </c>
      <c r="G26" s="2">
        <v>17697</v>
      </c>
      <c r="H26" s="2">
        <v>4.41</v>
      </c>
      <c r="I26" s="2">
        <v>2.34</v>
      </c>
      <c r="J26" s="2"/>
      <c r="K26" s="4">
        <f>G26*H26*I26</f>
        <v>182622.4218</v>
      </c>
      <c r="L26" s="4">
        <v>25</v>
      </c>
      <c r="M26" s="4">
        <f>G26*H26*I26*L26/100</f>
        <v>45655.60545</v>
      </c>
      <c r="N26" s="4">
        <v>5</v>
      </c>
      <c r="O26" s="4"/>
      <c r="P26" s="4">
        <v>10</v>
      </c>
      <c r="Q26" s="4">
        <f>M26*N26*P26/100</f>
        <v>22827.802725</v>
      </c>
      <c r="R26" s="4">
        <v>150</v>
      </c>
      <c r="S26" s="4">
        <f>R26*G26/100</f>
        <v>26545.5</v>
      </c>
      <c r="T26" s="4"/>
      <c r="U26" s="4">
        <f>K26+M26+Q26+S26</f>
        <v>277651.329975</v>
      </c>
      <c r="V26" s="8">
        <v>1</v>
      </c>
      <c r="W26" s="4">
        <f>U26*V26</f>
        <v>277651.329975</v>
      </c>
      <c r="X26" s="25">
        <v>1</v>
      </c>
      <c r="Y26" s="31">
        <f>K26*X26+M26</f>
        <v>228278.02725</v>
      </c>
      <c r="Z26" s="7"/>
      <c r="AA26" s="66"/>
      <c r="AB26" s="66"/>
      <c r="AC26" s="66"/>
      <c r="AD26" s="66"/>
      <c r="AE26" s="47"/>
      <c r="AF26" s="66"/>
      <c r="AG26" s="6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ht="12.75" customHeight="1">
      <c r="A27" s="2">
        <v>3</v>
      </c>
      <c r="B27" s="76" t="s">
        <v>29</v>
      </c>
      <c r="C27" s="64"/>
      <c r="D27" s="2" t="s">
        <v>30</v>
      </c>
      <c r="E27" s="5"/>
      <c r="F27" s="4"/>
      <c r="G27" s="2">
        <v>17697</v>
      </c>
      <c r="H27" s="2">
        <v>2.89</v>
      </c>
      <c r="I27" s="2">
        <v>1.45</v>
      </c>
      <c r="J27" s="2">
        <v>1.15</v>
      </c>
      <c r="K27" s="4">
        <f>G27*H27*I27*J27</f>
        <v>85283.170275</v>
      </c>
      <c r="L27" s="4"/>
      <c r="M27" s="4"/>
      <c r="N27" s="4"/>
      <c r="O27" s="4"/>
      <c r="P27" s="4">
        <v>10</v>
      </c>
      <c r="Q27" s="4">
        <f>K27*P27/100</f>
        <v>8528.3170275</v>
      </c>
      <c r="R27" s="4"/>
      <c r="S27" s="4"/>
      <c r="T27" s="4"/>
      <c r="U27" s="4">
        <f>K27+M27+Q27+S27</f>
        <v>93811.4873025</v>
      </c>
      <c r="V27" s="8">
        <v>1</v>
      </c>
      <c r="W27" s="4">
        <f>U27*V27</f>
        <v>93811.4873025</v>
      </c>
      <c r="X27" s="25">
        <v>1</v>
      </c>
      <c r="Y27" s="31">
        <f>K27*X27+M27</f>
        <v>85283.170275</v>
      </c>
      <c r="Z27" s="7"/>
      <c r="AA27" s="66"/>
      <c r="AB27" s="66"/>
      <c r="AC27" s="66"/>
      <c r="AD27" s="66"/>
      <c r="AE27" s="47"/>
      <c r="AF27" s="66"/>
      <c r="AG27" s="6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ht="12.75">
      <c r="A28" s="2"/>
      <c r="B28" s="50" t="s">
        <v>39</v>
      </c>
      <c r="C28" s="1"/>
      <c r="D28" s="2"/>
      <c r="E28" s="5"/>
      <c r="F28" s="4"/>
      <c r="G28" s="2"/>
      <c r="H28" s="2"/>
      <c r="I28" s="2"/>
      <c r="J28" s="2"/>
      <c r="K28" s="4"/>
      <c r="L28" s="4"/>
      <c r="M28" s="4"/>
      <c r="N28" s="4"/>
      <c r="O28" s="4"/>
      <c r="P28" s="4"/>
      <c r="Q28" s="31"/>
      <c r="R28" s="4"/>
      <c r="S28" s="4"/>
      <c r="T28" s="4"/>
      <c r="U28" s="4"/>
      <c r="V28" s="51">
        <f>SUM(V25:V27)</f>
        <v>2</v>
      </c>
      <c r="W28" s="52">
        <f>SUM(W26:W27)</f>
        <v>371462.8172775</v>
      </c>
      <c r="X28" s="48">
        <f>SUM(X26:X27)</f>
        <v>2</v>
      </c>
      <c r="Y28" s="47">
        <f>SUM(Y26:Y27)</f>
        <v>313561.197525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ht="12.75">
      <c r="A29" s="2"/>
      <c r="B29" s="3"/>
      <c r="C29" s="3"/>
      <c r="D29" s="2"/>
      <c r="E29" s="2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1">
        <f>V16+V23+V28</f>
        <v>9.75</v>
      </c>
      <c r="W29" s="49">
        <f>W16++W23++W28</f>
        <v>1623523.69001375</v>
      </c>
      <c r="X29" s="49">
        <f>X16+X23+X28</f>
        <v>9.75</v>
      </c>
      <c r="Y29" s="49">
        <f>Y16+Y23+Y28</f>
        <v>1397902.1785125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</row>
    <row r="30" spans="1:124" ht="12.75">
      <c r="A30" s="2"/>
      <c r="B30" s="3"/>
      <c r="C30" s="3"/>
      <c r="D30" s="2"/>
      <c r="E30" s="9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8"/>
      <c r="W30" s="5"/>
      <c r="X30" s="5"/>
      <c r="Y30" s="5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ht="12.75">
      <c r="A31" s="2"/>
      <c r="B31" s="3"/>
      <c r="C31" s="3"/>
      <c r="D31" s="2"/>
      <c r="E31" s="2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51"/>
      <c r="W31" s="49"/>
      <c r="X31" s="49"/>
      <c r="Y31" s="49"/>
      <c r="Z31" s="66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</row>
    <row r="32" spans="1:124" ht="12.75">
      <c r="A32" s="2"/>
      <c r="B32" s="3"/>
      <c r="C32" s="3"/>
      <c r="D32" s="2"/>
      <c r="E32" s="2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5"/>
      <c r="X32" s="5"/>
      <c r="Y32" s="5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ht="12.75">
      <c r="A33" s="2"/>
      <c r="B33" s="50" t="s">
        <v>96</v>
      </c>
      <c r="C33" s="3"/>
      <c r="D33" s="2"/>
      <c r="E33" s="2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1">
        <f>вост!W12+вост!W13+вост!W14+вост!W20+вост!W21+вост!W27+вост!W28+вост!W29+'1 полуг (8)'!V11+'1 полуг (8)'!V12+'1 полуг (8)'!V17+'1 полуг (8)'!V18+'1 полуг (8)'!V24+'1 полуг (8)'!V25+'1 полуг (8)'!V26+убаг!V12+убаг!V13+убаг!V19+убаг!V20+убаг!V26+убаг!V27+убаг!V32+убаг!V33+'павл.'!V12+'павл.'!V13+'павл.'!V19+'павл.'!V20+'павл.'!V26</f>
        <v>24.75</v>
      </c>
      <c r="W33" s="51">
        <f>вост!X12+вост!X13+вост!X14+вост!X20+вост!X21+вост!X27+вост!X28+вост!X29+'1 полуг (8)'!W11+'1 полуг (8)'!W12+'1 полуг (8)'!W17+'1 полуг (8)'!W18+'1 полуг (8)'!W24+'1 полуг (8)'!W25+'1 полуг (8)'!W26+убаг!W12+убаг!W13+убаг!W19+убаг!W20+убаг!W26+убаг!W27+убаг!W32+убаг!W33+'павл.'!W12+'павл.'!W13+'павл.'!W19+'павл.'!W20+'павл.'!W26</f>
        <v>5964982.577625</v>
      </c>
      <c r="X33" s="51">
        <f>вост!Y12+вост!Y13+вост!Y20+вост!Y21+вост!Y27+вост!Y28+'1 полуг (8)'!X11+'1 полуг (8)'!X12+'1 полуг (8)'!X17+'1 полуг (8)'!X18+'1 полуг (8)'!X25+'1 полуг (8)'!X26+убаг!X12+убаг!X19+убаг!X26+убаг!X27+убаг!X32+убаг!X33+'павл.'!X12+'павл.'!X13+'павл.'!X19+'павл.'!X20+'павл.'!X26</f>
        <v>22</v>
      </c>
      <c r="Y33" s="51">
        <f>вост!Z12+вост!Z13+вост!Z20+вост!Z21+вост!Z27+вост!Z28+'1 полуг (8)'!Y11+'1 полуг (8)'!Y12+'1 полуг (8)'!Y17+'1 полуг (8)'!Y18+'1 полуг (8)'!Y25+'1 полуг (8)'!Y26+убаг!Y12+убаг!Y19+убаг!Y26+убаг!Y27+убаг!Y32+'павл.'!Y12+'павл.'!Y13+'павл.'!Y19+'павл.'!Y20+'павл.'!Y26</f>
        <v>4253411.611187501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ht="12.75">
      <c r="A34" s="2"/>
      <c r="B34" s="50" t="s">
        <v>97</v>
      </c>
      <c r="C34" s="3"/>
      <c r="D34" s="2"/>
      <c r="E34" s="2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9">
        <f>вост!W15+вост!W22+вост!W30+'1 полуг (8)'!V13+'1 полуг (8)'!V19+'1 полуг (8)'!V27+убаг!V14+убаг!V21+убаг!V28+убаг!V34+'павл.'!V14+'павл.'!V21+'павл.'!V27</f>
        <v>12.75</v>
      </c>
      <c r="W34" s="49">
        <f>вост!X15+вост!X22+вост!X30+'1 полуг (8)'!W13+'1 полуг (8)'!W19+'1 полуг (8)'!W27+убаг!W14+убаг!W21+убаг!W28+убаг!W34+'павл.'!W14+'павл.'!W21+'павл.'!W27</f>
        <v>1196096.463106875</v>
      </c>
      <c r="X34" s="49">
        <f>вост!W15+вост!W22+вост!W30+'1 полуг (8)'!V13+'1 полуг (8)'!V19+'1 полуг (8)'!V27+убаг!V14+убаг!V21+убаг!V28+убаг!V34+'павл.'!X14+'павл.'!X21+'павл.'!X27</f>
        <v>12.75</v>
      </c>
      <c r="Y34" s="49">
        <f>вост!Z15+вост!Z22+вост!Z30+'1 полуг (8)'!Y13+'1 полуг (8)'!Y19+'1 полуг (8)'!Y27+убаг!Y14+убаг!Y21+убаг!Y28+убаг!Y34+'павл.'!Y14+'павл.'!Y21+'павл.'!Y27</f>
        <v>1087360.42100625</v>
      </c>
      <c r="Z34" s="7"/>
      <c r="AA34" s="7"/>
      <c r="AB34" s="4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ht="12.75">
      <c r="A35" s="2"/>
      <c r="B35" s="50" t="s">
        <v>121</v>
      </c>
      <c r="C35" s="3"/>
      <c r="D35" s="2"/>
      <c r="E35" s="2"/>
      <c r="F35" s="10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51">
        <f>вост!W31+'1 полуг (8)'!V14+'1 полуг (8)'!V20+'1 полуг (8)'!V28+убаг!V35+'павл.'!V15+'павл.'!V22</f>
        <v>7</v>
      </c>
      <c r="W35" s="49">
        <f>вост!X31+'1 полуг (8)'!W14+'1 полуг (8)'!W20+'1 полуг (8)'!W28+убаг!W35+'павл.'!W15+'павл.'!W22</f>
        <v>583414.03175</v>
      </c>
      <c r="X35" s="49">
        <f>'1 полуг (8)'!X14+'1 полуг (8)'!X20+'1 полуг (8)'!X28+убаг!X35+'павл.'!X15+'павл.'!X22</f>
        <v>6</v>
      </c>
      <c r="Y35" s="49">
        <f>'1 полуг (8)'!Y14+'1 полуг (8)'!Y20+'1 полуг (8)'!Y28+убаг!Y35+'павл.'!Y15+'павл.'!Y22</f>
        <v>444955.67100000003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  <row r="36" spans="1:124" ht="12.75">
      <c r="A36" s="2"/>
      <c r="B36" s="50" t="s">
        <v>91</v>
      </c>
      <c r="C36" s="3"/>
      <c r="D36" s="2"/>
      <c r="E36" s="2"/>
      <c r="F36" s="1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51">
        <f>SUM(V33:V35)</f>
        <v>44.5</v>
      </c>
      <c r="W36" s="49">
        <f>SUM(W33:W35)</f>
        <v>7744493.072481875</v>
      </c>
      <c r="X36" s="49">
        <f>SUM(X33:X35)</f>
        <v>40.75</v>
      </c>
      <c r="Y36" s="49">
        <f>SUM(Y33:Y35)</f>
        <v>5785727.703193751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</row>
    <row r="37" spans="1:124" ht="12.75">
      <c r="A37" s="2"/>
      <c r="B37" s="3"/>
      <c r="C37" s="3"/>
      <c r="D37" s="2"/>
      <c r="E37" s="2"/>
      <c r="F37" s="1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5"/>
      <c r="X37" s="5"/>
      <c r="Y37" s="5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</row>
    <row r="38" spans="1:124" ht="12.75">
      <c r="A38" s="2"/>
      <c r="B38" s="3"/>
      <c r="C38" s="3"/>
      <c r="D38" s="2"/>
      <c r="E38" s="2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5"/>
      <c r="X38" s="5"/>
      <c r="Y38" s="5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</row>
    <row r="39" spans="1:124" ht="12.75">
      <c r="A39" s="2"/>
      <c r="B39" s="3"/>
      <c r="C39" s="3"/>
      <c r="D39" s="2"/>
      <c r="E39" s="2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  <c r="W39" s="5"/>
      <c r="X39" s="5"/>
      <c r="Y39" s="5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</row>
    <row r="40" spans="1:124" ht="12.75">
      <c r="A40" s="2"/>
      <c r="B40" s="3"/>
      <c r="C40" s="3"/>
      <c r="D40" s="2"/>
      <c r="E40" s="2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8"/>
      <c r="W40" s="5"/>
      <c r="X40" s="5"/>
      <c r="Y40" s="5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</row>
    <row r="41" spans="1:124" ht="12.75">
      <c r="A41" s="2"/>
      <c r="B41" s="3"/>
      <c r="C41" s="3"/>
      <c r="D41" s="2"/>
      <c r="E41" s="2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  <c r="W41" s="5"/>
      <c r="X41" s="5"/>
      <c r="Y41" s="5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</row>
    <row r="42" spans="1:124" ht="12.75">
      <c r="A42" s="2"/>
      <c r="B42" s="3"/>
      <c r="C42" s="3"/>
      <c r="D42" s="2"/>
      <c r="E42" s="2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5"/>
      <c r="X42" s="5"/>
      <c r="Y42" s="5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</row>
    <row r="43" spans="1:124" ht="12.75">
      <c r="A43" s="2"/>
      <c r="B43" s="3"/>
      <c r="C43" s="3"/>
      <c r="D43" s="2"/>
      <c r="E43" s="2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5"/>
      <c r="X43" s="5"/>
      <c r="Y43" s="5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</row>
    <row r="44" spans="1:124" ht="12.75">
      <c r="A44" s="2"/>
      <c r="B44" s="3"/>
      <c r="C44" s="3"/>
      <c r="D44" s="2"/>
      <c r="E44" s="2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5"/>
      <c r="X44" s="5"/>
      <c r="Y44" s="5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</row>
    <row r="45" spans="1:124" ht="12.75">
      <c r="A45" s="2"/>
      <c r="B45" s="3"/>
      <c r="C45" s="3"/>
      <c r="D45" s="2"/>
      <c r="E45" s="2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5"/>
      <c r="X45" s="5"/>
      <c r="Y45" s="5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</row>
    <row r="46" spans="1:124" ht="12.75">
      <c r="A46" s="2"/>
      <c r="B46" s="3"/>
      <c r="C46" s="3"/>
      <c r="D46" s="2"/>
      <c r="E46" s="2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5"/>
      <c r="X46" s="5"/>
      <c r="Y46" s="5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</row>
    <row r="47" spans="1:124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5"/>
      <c r="X47" s="5"/>
      <c r="Y47" s="5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</row>
    <row r="48" spans="1:124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5"/>
      <c r="X48" s="5"/>
      <c r="Y48" s="5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</row>
    <row r="49" spans="1:124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5"/>
      <c r="X49" s="5"/>
      <c r="Y49" s="5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</row>
    <row r="50" spans="1:124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5"/>
      <c r="X50" s="5"/>
      <c r="Y50" s="5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</row>
    <row r="51" spans="1:124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5"/>
      <c r="X51" s="5"/>
      <c r="Y51" s="5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</row>
    <row r="52" spans="1:124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5"/>
      <c r="X52" s="5"/>
      <c r="Y52" s="5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</row>
    <row r="53" spans="1:124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5"/>
      <c r="X53" s="5"/>
      <c r="Y53" s="5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</row>
    <row r="54" spans="1:124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5"/>
      <c r="X54" s="5"/>
      <c r="Y54" s="5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5"/>
      <c r="X55" s="5"/>
      <c r="Y55" s="5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5"/>
      <c r="X56" s="5"/>
      <c r="Y56" s="5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</row>
    <row r="57" spans="1:124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5"/>
      <c r="X58" s="5"/>
      <c r="Y58" s="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</row>
    <row r="59" spans="1:124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5"/>
      <c r="X59" s="5"/>
      <c r="Y59" s="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</row>
    <row r="60" spans="1:124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5"/>
      <c r="X60" s="5"/>
      <c r="Y60" s="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</row>
    <row r="61" spans="1:124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5"/>
      <c r="X61" s="5"/>
      <c r="Y61" s="5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</row>
    <row r="62" spans="1:124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5"/>
      <c r="X62" s="5"/>
      <c r="Y62" s="5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</row>
    <row r="63" spans="1:124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5"/>
      <c r="X63" s="5"/>
      <c r="Y63" s="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</row>
    <row r="64" spans="1:124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5"/>
      <c r="X64" s="5"/>
      <c r="Y64" s="5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</row>
    <row r="65" spans="1:124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5"/>
      <c r="X65" s="5"/>
      <c r="Y65" s="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</row>
    <row r="66" spans="1:124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5"/>
      <c r="X66" s="5"/>
      <c r="Y66" s="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</row>
    <row r="67" spans="1:124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5"/>
      <c r="X67" s="5"/>
      <c r="Y67" s="5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</row>
    <row r="68" spans="1:124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5"/>
      <c r="X68" s="5"/>
      <c r="Y68" s="5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</row>
    <row r="69" spans="1:124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5"/>
      <c r="X69" s="5"/>
      <c r="Y69" s="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</row>
    <row r="70" spans="1:124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5"/>
      <c r="X70" s="5"/>
      <c r="Y70" s="5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</row>
    <row r="71" spans="1:124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5"/>
      <c r="X71" s="5"/>
      <c r="Y71" s="5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</row>
    <row r="72" spans="1:124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5"/>
      <c r="X72" s="5"/>
      <c r="Y72" s="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</row>
    <row r="73" spans="1:124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</row>
    <row r="74" spans="1:124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5"/>
      <c r="X74" s="5"/>
      <c r="Y74" s="5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</row>
    <row r="75" spans="1:124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5"/>
      <c r="X75" s="5"/>
      <c r="Y75" s="5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1:124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5"/>
      <c r="X76" s="5"/>
      <c r="Y76" s="5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</row>
    <row r="77" spans="1:124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  <c r="W77" s="5"/>
      <c r="X77" s="5"/>
      <c r="Y77" s="5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</row>
    <row r="78" spans="1:124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5"/>
      <c r="X78" s="5"/>
      <c r="Y78" s="5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</row>
    <row r="79" spans="1:124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5"/>
      <c r="X79" s="5"/>
      <c r="Y79" s="5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</row>
    <row r="80" spans="1:124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5"/>
      <c r="X80" s="5"/>
      <c r="Y80" s="5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</row>
    <row r="81" spans="1:124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5"/>
      <c r="X81" s="5"/>
      <c r="Y81" s="5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</row>
    <row r="82" spans="1:124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5"/>
      <c r="X82" s="5"/>
      <c r="Y82" s="5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</row>
    <row r="83" spans="1:124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5"/>
      <c r="X83" s="5"/>
      <c r="Y83" s="5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</row>
    <row r="84" spans="1:124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5"/>
      <c r="X84" s="5"/>
      <c r="Y84" s="5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</row>
    <row r="85" spans="1:124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5"/>
      <c r="X85" s="5"/>
      <c r="Y85" s="5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</row>
    <row r="86" spans="1:124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5"/>
      <c r="X86" s="5"/>
      <c r="Y86" s="5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</row>
    <row r="87" spans="1:124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5"/>
      <c r="X87" s="5"/>
      <c r="Y87" s="5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</row>
    <row r="88" spans="1:124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5"/>
      <c r="X88" s="5"/>
      <c r="Y88" s="5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</row>
    <row r="89" spans="1:124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5"/>
      <c r="X89" s="5"/>
      <c r="Y89" s="5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1:124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5"/>
      <c r="X90" s="5"/>
      <c r="Y90" s="5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</row>
    <row r="91" spans="1:124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5"/>
      <c r="X91" s="5"/>
      <c r="Y91" s="5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</row>
    <row r="92" spans="1:124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5"/>
      <c r="X92" s="5"/>
      <c r="Y92" s="5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</row>
    <row r="93" spans="1:124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5"/>
      <c r="X93" s="5"/>
      <c r="Y93" s="5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</row>
    <row r="94" spans="1:124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5"/>
      <c r="X94" s="5"/>
      <c r="Y94" s="5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</row>
    <row r="95" spans="1:124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5"/>
      <c r="X95" s="5"/>
      <c r="Y95" s="5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</row>
    <row r="96" spans="1:124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5"/>
      <c r="X96" s="5"/>
      <c r="Y96" s="5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</row>
    <row r="97" spans="1:124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  <c r="W97" s="5"/>
      <c r="X97" s="5"/>
      <c r="Y97" s="5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</row>
    <row r="98" spans="1:124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5"/>
      <c r="X98" s="5"/>
      <c r="Y98" s="5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</row>
    <row r="99" spans="1:124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5"/>
      <c r="X99" s="5"/>
      <c r="Y99" s="5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</row>
    <row r="100" spans="1:124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5"/>
      <c r="X100" s="5"/>
      <c r="Y100" s="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</row>
    <row r="101" spans="1:124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</row>
    <row r="102" spans="1:124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5"/>
      <c r="X102" s="5"/>
      <c r="Y102" s="5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</row>
    <row r="103" spans="1:124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5"/>
      <c r="X103" s="5"/>
      <c r="Y103" s="5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</row>
    <row r="104" spans="1:124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5"/>
      <c r="X104" s="5"/>
      <c r="Y104" s="5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</row>
    <row r="105" spans="1:124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5"/>
      <c r="X105" s="5"/>
      <c r="Y105" s="5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</row>
    <row r="106" spans="1:124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5"/>
      <c r="X106" s="5"/>
      <c r="Y106" s="5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</row>
    <row r="107" spans="1:124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5"/>
      <c r="X107" s="5"/>
      <c r="Y107" s="5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</row>
    <row r="108" spans="1:124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5"/>
      <c r="X108" s="5"/>
      <c r="Y108" s="5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</row>
    <row r="109" spans="1:124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5"/>
      <c r="X109" s="5"/>
      <c r="Y109" s="5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</row>
    <row r="110" spans="1:124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5"/>
      <c r="X110" s="5"/>
      <c r="Y110" s="5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</row>
    <row r="111" spans="1:124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5"/>
      <c r="X111" s="5"/>
      <c r="Y111" s="5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</row>
    <row r="112" spans="1:124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5"/>
      <c r="X112" s="5"/>
      <c r="Y112" s="5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</row>
    <row r="113" spans="1:124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5"/>
      <c r="X113" s="5"/>
      <c r="Y113" s="5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</row>
    <row r="114" spans="1:124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5"/>
      <c r="X114" s="5"/>
      <c r="Y114" s="5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</row>
    <row r="115" spans="1:124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5"/>
      <c r="X115" s="5"/>
      <c r="Y115" s="5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</row>
    <row r="116" spans="1:124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5"/>
      <c r="X116" s="5"/>
      <c r="Y116" s="5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</row>
    <row r="117" spans="1:124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5"/>
      <c r="X117" s="5"/>
      <c r="Y117" s="5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</row>
    <row r="118" spans="1:5" ht="12.75">
      <c r="A118" s="11"/>
      <c r="B118" s="12"/>
      <c r="C118" s="12"/>
      <c r="D118" s="11"/>
      <c r="E118" s="2"/>
    </row>
    <row r="119" spans="1:5" ht="12.75">
      <c r="A119" s="11"/>
      <c r="B119" s="12"/>
      <c r="C119" s="12"/>
      <c r="D119" s="11"/>
      <c r="E119" s="2"/>
    </row>
    <row r="120" spans="1:5" ht="12.75">
      <c r="A120" s="11"/>
      <c r="B120" s="12"/>
      <c r="C120" s="12"/>
      <c r="D120" s="11"/>
      <c r="E120" s="2"/>
    </row>
    <row r="121" spans="1:5" ht="12.75">
      <c r="A121" s="11"/>
      <c r="B121" s="12"/>
      <c r="C121" s="12"/>
      <c r="D121" s="11"/>
      <c r="E121" s="2"/>
    </row>
    <row r="122" spans="1:5" ht="12.75">
      <c r="A122" s="11"/>
      <c r="B122" s="12"/>
      <c r="C122" s="12"/>
      <c r="D122" s="11"/>
      <c r="E122" s="2"/>
    </row>
    <row r="123" spans="1:5" ht="12.75">
      <c r="A123" s="11"/>
      <c r="B123" s="12"/>
      <c r="C123" s="12"/>
      <c r="D123" s="11"/>
      <c r="E123" s="2"/>
    </row>
    <row r="124" spans="1:5" ht="12.75">
      <c r="A124" s="11"/>
      <c r="B124" s="12"/>
      <c r="C124" s="12"/>
      <c r="D124" s="11"/>
      <c r="E124" s="2"/>
    </row>
    <row r="125" spans="1:5" ht="12.75">
      <c r="A125" s="11"/>
      <c r="B125" s="12"/>
      <c r="C125" s="12"/>
      <c r="D125" s="11"/>
      <c r="E125" s="2"/>
    </row>
    <row r="126" spans="1:5" ht="12.75">
      <c r="A126" s="11"/>
      <c r="B126" s="12"/>
      <c r="C126" s="12"/>
      <c r="D126" s="11"/>
      <c r="E126" s="2"/>
    </row>
    <row r="127" spans="1:5" ht="12.75">
      <c r="A127" s="11"/>
      <c r="B127" s="12"/>
      <c r="C127" s="12"/>
      <c r="D127" s="11"/>
      <c r="E127" s="2"/>
    </row>
    <row r="128" spans="1:5" ht="12.75">
      <c r="A128" s="11"/>
      <c r="B128" s="12"/>
      <c r="C128" s="12"/>
      <c r="D128" s="11"/>
      <c r="E128" s="2"/>
    </row>
    <row r="129" spans="1:5" ht="12.75">
      <c r="A129" s="11"/>
      <c r="B129" s="12"/>
      <c r="C129" s="12"/>
      <c r="D129" s="11"/>
      <c r="E129" s="2"/>
    </row>
    <row r="130" spans="1:5" ht="12.75">
      <c r="A130" s="11"/>
      <c r="B130" s="12"/>
      <c r="C130" s="12"/>
      <c r="D130" s="11"/>
      <c r="E130" s="2"/>
    </row>
    <row r="131" spans="1:5" ht="12.75">
      <c r="A131" s="11"/>
      <c r="B131" s="12"/>
      <c r="C131" s="12"/>
      <c r="D131" s="11"/>
      <c r="E131" s="2"/>
    </row>
    <row r="132" spans="1:5" ht="12.75">
      <c r="A132" s="11"/>
      <c r="B132" s="12"/>
      <c r="C132" s="12"/>
      <c r="D132" s="11"/>
      <c r="E132" s="2"/>
    </row>
    <row r="133" spans="1:5" ht="12.75">
      <c r="A133" s="11"/>
      <c r="B133" s="12"/>
      <c r="C133" s="12"/>
      <c r="D133" s="11"/>
      <c r="E133" s="2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12"/>
    </row>
    <row r="152" spans="1:5" ht="12.75">
      <c r="A152" s="11"/>
      <c r="B152" s="12"/>
      <c r="C152" s="12"/>
      <c r="D152" s="11"/>
      <c r="E152" s="12"/>
    </row>
    <row r="153" spans="1:5" ht="12.75">
      <c r="A153" s="11"/>
      <c r="B153" s="12"/>
      <c r="C153" s="12"/>
      <c r="D153" s="11"/>
      <c r="E153" s="12"/>
    </row>
    <row r="154" spans="1:5" ht="12.75">
      <c r="A154" s="11"/>
      <c r="B154" s="12"/>
      <c r="C154" s="12"/>
      <c r="D154" s="11"/>
      <c r="E154" s="12"/>
    </row>
    <row r="155" spans="1:5" ht="12.75">
      <c r="A155" s="11"/>
      <c r="B155" s="12"/>
      <c r="C155" s="12"/>
      <c r="D155" s="11"/>
      <c r="E155" s="12"/>
    </row>
    <row r="156" spans="1:5" ht="12.75">
      <c r="A156" s="11"/>
      <c r="B156" s="12"/>
      <c r="C156" s="12"/>
      <c r="D156" s="11"/>
      <c r="E156" s="12"/>
    </row>
    <row r="157" spans="1:5" ht="12.75">
      <c r="A157" s="11"/>
      <c r="B157" s="12"/>
      <c r="C157" s="12"/>
      <c r="D157" s="11"/>
      <c r="E157" s="12"/>
    </row>
    <row r="158" spans="1:5" ht="12.75">
      <c r="A158" s="11"/>
      <c r="B158" s="12"/>
      <c r="C158" s="12"/>
      <c r="D158" s="11"/>
      <c r="E158" s="12"/>
    </row>
    <row r="159" spans="1:5" ht="12.75">
      <c r="A159" s="11"/>
      <c r="B159" s="12"/>
      <c r="C159" s="12"/>
      <c r="D159" s="11"/>
      <c r="E159" s="12"/>
    </row>
    <row r="160" spans="1:5" ht="12.75">
      <c r="A160" s="11"/>
      <c r="B160" s="12"/>
      <c r="C160" s="12"/>
      <c r="D160" s="11"/>
      <c r="E160" s="12"/>
    </row>
  </sheetData>
  <sheetProtection/>
  <mergeCells count="28">
    <mergeCell ref="G18:K18"/>
    <mergeCell ref="G11:K11"/>
    <mergeCell ref="G25:K25"/>
    <mergeCell ref="A1:W1"/>
    <mergeCell ref="A5:A8"/>
    <mergeCell ref="B5:B8"/>
    <mergeCell ref="C5:C8"/>
    <mergeCell ref="D5:D8"/>
    <mergeCell ref="L6:U6"/>
    <mergeCell ref="K4:S4"/>
    <mergeCell ref="E5:E8"/>
    <mergeCell ref="H5:H8"/>
    <mergeCell ref="L7:M7"/>
    <mergeCell ref="F5:F8"/>
    <mergeCell ref="G5:G8"/>
    <mergeCell ref="K6:K8"/>
    <mergeCell ref="I5:I8"/>
    <mergeCell ref="J5:J8"/>
    <mergeCell ref="X5:Y6"/>
    <mergeCell ref="X7:X8"/>
    <mergeCell ref="Y7:Y8"/>
    <mergeCell ref="R7:S7"/>
    <mergeCell ref="V5:V8"/>
    <mergeCell ref="W5:W8"/>
    <mergeCell ref="K5:U5"/>
    <mergeCell ref="U7:U8"/>
    <mergeCell ref="P7:Q7"/>
    <mergeCell ref="N7:O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DT172"/>
  <sheetViews>
    <sheetView zoomScalePageLayoutView="0" workbookViewId="0" topLeftCell="A1">
      <selection activeCell="C12" sqref="C12:C36"/>
    </sheetView>
  </sheetViews>
  <sheetFormatPr defaultColWidth="9.00390625" defaultRowHeight="12.75"/>
  <cols>
    <col min="1" max="1" width="2.75390625" style="9" customWidth="1"/>
    <col min="2" max="2" width="14.75390625" style="6" customWidth="1"/>
    <col min="3" max="3" width="17.375" style="6" customWidth="1"/>
    <col min="4" max="4" width="5.00390625" style="9" customWidth="1"/>
    <col min="5" max="5" width="6.375" style="6" customWidth="1"/>
    <col min="6" max="6" width="4.375" style="13" customWidth="1"/>
    <col min="7" max="7" width="5.875" style="6" customWidth="1"/>
    <col min="8" max="8" width="9.125" style="6" customWidth="1"/>
    <col min="9" max="10" width="6.25390625" style="6" customWidth="1"/>
    <col min="11" max="11" width="7.00390625" style="6" customWidth="1"/>
    <col min="12" max="12" width="4.125" style="6" customWidth="1"/>
    <col min="13" max="13" width="6.125" style="6" bestFit="1" customWidth="1"/>
    <col min="14" max="14" width="3.875" style="6" hidden="1" customWidth="1"/>
    <col min="15" max="15" width="4.125" style="6" hidden="1" customWidth="1"/>
    <col min="16" max="16" width="4.125" style="6" customWidth="1"/>
    <col min="17" max="17" width="6.125" style="6" customWidth="1"/>
    <col min="18" max="18" width="4.75390625" style="6" customWidth="1"/>
    <col min="19" max="19" width="6.25390625" style="6" customWidth="1"/>
    <col min="20" max="20" width="5.375" style="6" customWidth="1"/>
    <col min="21" max="21" width="7.25390625" style="6" customWidth="1"/>
    <col min="22" max="22" width="7.625" style="14" customWidth="1"/>
    <col min="23" max="23" width="11.375" style="9" customWidth="1"/>
    <col min="24" max="24" width="5.25390625" style="9" customWidth="1"/>
    <col min="25" max="25" width="12.125" style="9" customWidth="1"/>
    <col min="26" max="26" width="3.75390625" style="6" customWidth="1"/>
    <col min="27" max="27" width="8.875" style="6" customWidth="1"/>
    <col min="28" max="28" width="8.25390625" style="6" customWidth="1"/>
    <col min="29" max="29" width="8.75390625" style="6" customWidth="1"/>
    <col min="30" max="30" width="6.00390625" style="6" customWidth="1"/>
    <col min="31" max="31" width="8.625" style="6" customWidth="1"/>
    <col min="32" max="32" width="8.125" style="6" customWidth="1"/>
    <col min="33" max="16384" width="9.125" style="6" customWidth="1"/>
  </cols>
  <sheetData>
    <row r="1" spans="1:24" ht="15.75">
      <c r="A1" s="125" t="s">
        <v>146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42"/>
    </row>
    <row r="2" spans="11:17" ht="15">
      <c r="K2" s="86" t="s">
        <v>196</v>
      </c>
      <c r="L2" s="86"/>
      <c r="M2" s="86"/>
      <c r="N2" s="86"/>
      <c r="O2" s="86"/>
      <c r="P2" s="87"/>
      <c r="Q2" s="87"/>
    </row>
    <row r="3" ht="12.75" hidden="1"/>
    <row r="4" spans="11:20" ht="18" customHeight="1">
      <c r="K4" s="141" t="s">
        <v>136</v>
      </c>
      <c r="L4" s="141"/>
      <c r="M4" s="141"/>
      <c r="N4" s="141"/>
      <c r="O4" s="141"/>
      <c r="P4" s="141"/>
      <c r="Q4" s="141"/>
      <c r="R4" s="141"/>
      <c r="S4" s="141"/>
      <c r="T4" s="84"/>
    </row>
    <row r="5" spans="1:124" ht="12.75" customHeight="1">
      <c r="A5" s="126" t="s">
        <v>2</v>
      </c>
      <c r="B5" s="126" t="s">
        <v>0</v>
      </c>
      <c r="C5" s="126" t="s">
        <v>3</v>
      </c>
      <c r="D5" s="129" t="s">
        <v>10</v>
      </c>
      <c r="E5" s="126" t="s">
        <v>14</v>
      </c>
      <c r="F5" s="123" t="s">
        <v>15</v>
      </c>
      <c r="G5" s="129" t="s">
        <v>18</v>
      </c>
      <c r="H5" s="124" t="s">
        <v>19</v>
      </c>
      <c r="I5" s="124" t="s">
        <v>203</v>
      </c>
      <c r="J5" s="124" t="s">
        <v>203</v>
      </c>
      <c r="K5" s="113" t="s">
        <v>1</v>
      </c>
      <c r="L5" s="114"/>
      <c r="M5" s="114"/>
      <c r="N5" s="114"/>
      <c r="O5" s="114"/>
      <c r="P5" s="114"/>
      <c r="Q5" s="114"/>
      <c r="R5" s="114"/>
      <c r="S5" s="114"/>
      <c r="T5" s="114"/>
      <c r="U5" s="115"/>
      <c r="V5" s="120" t="s">
        <v>11</v>
      </c>
      <c r="W5" s="106" t="s">
        <v>20</v>
      </c>
      <c r="X5" s="119" t="s">
        <v>22</v>
      </c>
      <c r="Y5" s="11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</row>
    <row r="6" spans="1:124" ht="12.75" customHeight="1">
      <c r="A6" s="127"/>
      <c r="B6" s="127"/>
      <c r="C6" s="127"/>
      <c r="D6" s="130"/>
      <c r="E6" s="127"/>
      <c r="F6" s="123"/>
      <c r="G6" s="130"/>
      <c r="H6" s="111"/>
      <c r="I6" s="111"/>
      <c r="J6" s="111"/>
      <c r="K6" s="106" t="s">
        <v>6</v>
      </c>
      <c r="L6" s="131" t="s">
        <v>21</v>
      </c>
      <c r="M6" s="131"/>
      <c r="N6" s="131"/>
      <c r="O6" s="131"/>
      <c r="P6" s="131"/>
      <c r="Q6" s="131"/>
      <c r="R6" s="131"/>
      <c r="S6" s="131"/>
      <c r="T6" s="131"/>
      <c r="U6" s="131"/>
      <c r="V6" s="121"/>
      <c r="W6" s="107"/>
      <c r="X6" s="119"/>
      <c r="Y6" s="11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</row>
    <row r="7" spans="1:124" ht="51.75" customHeight="1">
      <c r="A7" s="127"/>
      <c r="B7" s="127"/>
      <c r="C7" s="127"/>
      <c r="D7" s="129"/>
      <c r="E7" s="127"/>
      <c r="F7" s="123"/>
      <c r="G7" s="129"/>
      <c r="H7" s="111"/>
      <c r="I7" s="111"/>
      <c r="J7" s="111"/>
      <c r="K7" s="107"/>
      <c r="L7" s="119" t="s">
        <v>23</v>
      </c>
      <c r="M7" s="119"/>
      <c r="N7" s="134" t="s">
        <v>9</v>
      </c>
      <c r="O7" s="135"/>
      <c r="P7" s="117" t="s">
        <v>110</v>
      </c>
      <c r="Q7" s="118"/>
      <c r="R7" s="108" t="s">
        <v>17</v>
      </c>
      <c r="S7" s="108"/>
      <c r="T7" s="82" t="s">
        <v>139</v>
      </c>
      <c r="U7" s="111" t="s">
        <v>12</v>
      </c>
      <c r="V7" s="121"/>
      <c r="W7" s="107"/>
      <c r="X7" s="119" t="s">
        <v>25</v>
      </c>
      <c r="Y7" s="119" t="s">
        <v>26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</row>
    <row r="8" spans="1:124" ht="33.75" customHeight="1">
      <c r="A8" s="128"/>
      <c r="B8" s="128"/>
      <c r="C8" s="128"/>
      <c r="D8" s="129"/>
      <c r="E8" s="128"/>
      <c r="F8" s="123"/>
      <c r="G8" s="129"/>
      <c r="H8" s="112"/>
      <c r="I8" s="112"/>
      <c r="J8" s="112"/>
      <c r="K8" s="108"/>
      <c r="L8" s="23" t="s">
        <v>24</v>
      </c>
      <c r="M8" s="23" t="s">
        <v>7</v>
      </c>
      <c r="N8" s="23" t="s">
        <v>8</v>
      </c>
      <c r="O8" s="23" t="s">
        <v>7</v>
      </c>
      <c r="P8" s="23" t="s">
        <v>8</v>
      </c>
      <c r="Q8" s="23" t="s">
        <v>7</v>
      </c>
      <c r="R8" s="23" t="s">
        <v>8</v>
      </c>
      <c r="S8" s="23" t="s">
        <v>7</v>
      </c>
      <c r="T8" s="81"/>
      <c r="U8" s="112"/>
      <c r="V8" s="122"/>
      <c r="W8" s="108"/>
      <c r="X8" s="119"/>
      <c r="Y8" s="119"/>
      <c r="Z8" s="15"/>
      <c r="AA8" s="16"/>
      <c r="AB8" s="16"/>
      <c r="AC8" s="16"/>
      <c r="AD8" s="16"/>
      <c r="AE8" s="15"/>
      <c r="AF8" s="15"/>
      <c r="AG8" s="16"/>
      <c r="AH8" s="16"/>
      <c r="AI8" s="16"/>
      <c r="AJ8" s="17"/>
      <c r="AK8" s="17"/>
      <c r="AL8" s="17"/>
      <c r="AM8" s="1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 t="s">
        <v>4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1:124" s="13" customFormat="1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12</v>
      </c>
      <c r="O9" s="24">
        <v>13</v>
      </c>
      <c r="P9" s="24">
        <v>13</v>
      </c>
      <c r="Q9" s="24">
        <v>14</v>
      </c>
      <c r="R9" s="24">
        <v>15</v>
      </c>
      <c r="S9" s="24">
        <v>16</v>
      </c>
      <c r="T9" s="83">
        <v>17</v>
      </c>
      <c r="U9" s="24">
        <v>18</v>
      </c>
      <c r="V9" s="24">
        <v>19</v>
      </c>
      <c r="W9" s="24">
        <v>20</v>
      </c>
      <c r="X9" s="24">
        <v>21</v>
      </c>
      <c r="Y9" s="24">
        <v>22</v>
      </c>
      <c r="Z9" s="18"/>
      <c r="AA9" s="18"/>
      <c r="AB9" s="19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</row>
    <row r="10" spans="1:124" s="13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</row>
    <row r="11" spans="1:124" ht="12.75">
      <c r="A11" s="2"/>
      <c r="B11" s="27"/>
      <c r="E11" s="28"/>
      <c r="F11" s="28"/>
      <c r="G11" s="139" t="s">
        <v>38</v>
      </c>
      <c r="H11" s="139"/>
      <c r="I11" s="139"/>
      <c r="J11" s="139"/>
      <c r="K11" s="139"/>
      <c r="L11" s="29"/>
      <c r="M11" s="29"/>
      <c r="N11" s="28"/>
      <c r="O11" s="28"/>
      <c r="P11" s="30"/>
      <c r="Q11" s="21"/>
      <c r="R11" s="21"/>
      <c r="S11" s="21"/>
      <c r="T11" s="21"/>
      <c r="U11" s="25"/>
      <c r="V11" s="26"/>
      <c r="W11" s="25"/>
      <c r="X11" s="25"/>
      <c r="Y11" s="25"/>
      <c r="Z11" s="21"/>
      <c r="AA11" s="21"/>
      <c r="AB11" s="21"/>
      <c r="AC11" s="2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2" customHeight="1">
      <c r="A12" s="2">
        <v>1</v>
      </c>
      <c r="B12" s="55" t="s">
        <v>125</v>
      </c>
      <c r="C12" s="64"/>
      <c r="D12" s="2" t="s">
        <v>117</v>
      </c>
      <c r="E12" s="5">
        <v>12.05</v>
      </c>
      <c r="F12" s="4"/>
      <c r="G12" s="2">
        <v>17697</v>
      </c>
      <c r="H12" s="2">
        <v>3.57</v>
      </c>
      <c r="I12" s="2">
        <v>2.34</v>
      </c>
      <c r="J12" s="2"/>
      <c r="K12" s="4">
        <f>G12*H12*I12</f>
        <v>147837.19859999997</v>
      </c>
      <c r="L12" s="4">
        <v>25</v>
      </c>
      <c r="M12" s="4">
        <f>G12*H12*I12*L12/100</f>
        <v>36959.29964999999</v>
      </c>
      <c r="N12" s="4">
        <v>5</v>
      </c>
      <c r="O12" s="31"/>
      <c r="P12" s="4">
        <v>10</v>
      </c>
      <c r="Q12" s="4">
        <f>M12*N12*P12/100</f>
        <v>18479.649824999997</v>
      </c>
      <c r="R12" s="31"/>
      <c r="S12" s="31">
        <v>26546</v>
      </c>
      <c r="T12" s="4"/>
      <c r="U12" s="4">
        <f>K12+M12+Q12+S12</f>
        <v>229822.14807499998</v>
      </c>
      <c r="V12" s="26">
        <v>1</v>
      </c>
      <c r="W12" s="31">
        <f>U12*V12</f>
        <v>229822.14807499998</v>
      </c>
      <c r="X12" s="25">
        <v>1</v>
      </c>
      <c r="Y12" s="31">
        <f>K12*X12+M12</f>
        <v>184796.49824999998</v>
      </c>
      <c r="Z12" s="21"/>
      <c r="AA12" s="88"/>
      <c r="AB12" s="88"/>
      <c r="AC12" s="88"/>
      <c r="AD12" s="47"/>
      <c r="AE12" s="66"/>
      <c r="AF12" s="66"/>
      <c r="AG12" s="6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12.75" customHeight="1">
      <c r="A13" s="2">
        <v>2</v>
      </c>
      <c r="B13" s="27" t="s">
        <v>135</v>
      </c>
      <c r="C13" s="1"/>
      <c r="D13" s="2" t="s">
        <v>117</v>
      </c>
      <c r="E13" s="5">
        <v>20</v>
      </c>
      <c r="F13" s="4"/>
      <c r="G13" s="2">
        <v>17697</v>
      </c>
      <c r="H13" s="2">
        <v>3.69</v>
      </c>
      <c r="I13" s="2">
        <v>2.34</v>
      </c>
      <c r="J13" s="2"/>
      <c r="K13" s="4">
        <f>G13*H13*I13</f>
        <v>152806.51619999998</v>
      </c>
      <c r="L13" s="4">
        <v>25</v>
      </c>
      <c r="M13" s="4">
        <f>G13*H13*I13*L13/100</f>
        <v>38201.629049999996</v>
      </c>
      <c r="N13" s="4">
        <v>5</v>
      </c>
      <c r="O13" s="31"/>
      <c r="P13" s="4">
        <v>10</v>
      </c>
      <c r="Q13" s="4">
        <f>M13*N13*P13/100</f>
        <v>19100.814524999998</v>
      </c>
      <c r="R13" s="31"/>
      <c r="S13" s="31"/>
      <c r="T13" s="4"/>
      <c r="U13" s="4">
        <f>K13+M13+Q13+S13</f>
        <v>210108.95977499997</v>
      </c>
      <c r="V13" s="26">
        <v>0.5</v>
      </c>
      <c r="W13" s="31">
        <f>U13*V13</f>
        <v>105054.47988749998</v>
      </c>
      <c r="X13" s="25"/>
      <c r="Y13" s="31"/>
      <c r="Z13" s="21"/>
      <c r="AA13" s="88"/>
      <c r="AB13" s="88"/>
      <c r="AC13" s="88"/>
      <c r="AD13" s="90"/>
      <c r="AE13" s="66"/>
      <c r="AF13" s="66"/>
      <c r="AG13" s="6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12.75">
      <c r="A14" s="2">
        <v>3</v>
      </c>
      <c r="B14" s="45" t="s">
        <v>29</v>
      </c>
      <c r="C14" s="64"/>
      <c r="D14" s="2" t="s">
        <v>30</v>
      </c>
      <c r="E14" s="5"/>
      <c r="F14" s="4"/>
      <c r="G14" s="2">
        <v>17697</v>
      </c>
      <c r="H14" s="2">
        <v>2.89</v>
      </c>
      <c r="I14" s="2">
        <v>1.45</v>
      </c>
      <c r="J14" s="2">
        <v>1.15</v>
      </c>
      <c r="K14" s="4">
        <f>G14*H14*I14*J14</f>
        <v>85283.170275</v>
      </c>
      <c r="L14" s="4"/>
      <c r="M14" s="4">
        <f>G14*H14*L14/100</f>
        <v>0</v>
      </c>
      <c r="N14" s="4">
        <v>5</v>
      </c>
      <c r="O14" s="4"/>
      <c r="P14" s="4">
        <v>10</v>
      </c>
      <c r="Q14" s="4">
        <f>K14*P14/100</f>
        <v>8528.3170275</v>
      </c>
      <c r="R14" s="4"/>
      <c r="S14" s="4"/>
      <c r="T14" s="4"/>
      <c r="U14" s="4">
        <f>K14+M14+Q14+S14</f>
        <v>93811.4873025</v>
      </c>
      <c r="V14" s="26">
        <v>1</v>
      </c>
      <c r="W14" s="31">
        <f>U14*V14</f>
        <v>93811.4873025</v>
      </c>
      <c r="X14" s="25">
        <f>V14</f>
        <v>1</v>
      </c>
      <c r="Y14" s="31">
        <f>K14*X14+M14</f>
        <v>85283.170275</v>
      </c>
      <c r="Z14" s="7"/>
      <c r="AA14" s="66"/>
      <c r="AB14" s="66"/>
      <c r="AC14" s="66"/>
      <c r="AD14" s="47"/>
      <c r="AE14" s="66"/>
      <c r="AF14" s="66"/>
      <c r="AG14" s="6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11.25" customHeight="1">
      <c r="A15" s="2"/>
      <c r="B15" s="55" t="s">
        <v>32</v>
      </c>
      <c r="C15" s="1"/>
      <c r="D15" s="2"/>
      <c r="E15" s="5"/>
      <c r="F15" s="4"/>
      <c r="G15" s="2"/>
      <c r="H15" s="2"/>
      <c r="I15" s="2"/>
      <c r="J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6">
        <f>SUM(V12:V14)</f>
        <v>2.5</v>
      </c>
      <c r="W15" s="47">
        <f>SUM(W12:W14)</f>
        <v>428688.115265</v>
      </c>
      <c r="X15" s="48">
        <f>SUM(X12:X14)</f>
        <v>2</v>
      </c>
      <c r="Y15" s="49">
        <f>SUM(Y12:Y14)</f>
        <v>270079.668525</v>
      </c>
      <c r="Z15" s="7"/>
      <c r="AA15" s="7"/>
      <c r="AB15" s="7"/>
      <c r="AC15" s="7"/>
      <c r="AD15" s="31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2.75" customHeight="1">
      <c r="A16" s="2"/>
      <c r="B16" s="33"/>
      <c r="C16" s="1"/>
      <c r="D16" s="2"/>
      <c r="E16" s="5"/>
      <c r="F16" s="4"/>
      <c r="G16" s="2"/>
      <c r="H16" s="2"/>
      <c r="I16" s="2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6"/>
      <c r="W16" s="31"/>
      <c r="X16" s="25"/>
      <c r="Y16" s="5"/>
      <c r="Z16" s="7"/>
      <c r="AA16" s="7"/>
      <c r="AB16" s="7"/>
      <c r="AC16" s="7"/>
      <c r="AD16" s="31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12.75">
      <c r="A17" s="2"/>
      <c r="B17" s="3"/>
      <c r="C17" s="1"/>
      <c r="D17" s="2"/>
      <c r="E17" s="5"/>
      <c r="F17" s="4"/>
      <c r="G17" s="56"/>
      <c r="H17" s="56"/>
      <c r="I17" s="56"/>
      <c r="J17" s="56"/>
      <c r="K17" s="56"/>
      <c r="L17" s="4"/>
      <c r="M17" s="4"/>
      <c r="N17" s="4"/>
      <c r="O17" s="4"/>
      <c r="P17" s="52"/>
      <c r="Q17" s="4"/>
      <c r="R17" s="4"/>
      <c r="S17" s="4"/>
      <c r="T17" s="4"/>
      <c r="U17" s="4"/>
      <c r="V17" s="8"/>
      <c r="W17" s="4"/>
      <c r="X17" s="25"/>
      <c r="Y17" s="31"/>
      <c r="Z17" s="7"/>
      <c r="AA17" s="7"/>
      <c r="AB17" s="7"/>
      <c r="AC17" s="7"/>
      <c r="AD17" s="31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12.75">
      <c r="A18" s="2"/>
      <c r="B18" s="3"/>
      <c r="C18" s="1"/>
      <c r="D18" s="36"/>
      <c r="G18" s="138" t="s">
        <v>40</v>
      </c>
      <c r="H18" s="138"/>
      <c r="I18" s="138"/>
      <c r="J18" s="93"/>
      <c r="K18" s="93"/>
      <c r="L18" s="93"/>
      <c r="M18" s="93"/>
      <c r="N18" s="4"/>
      <c r="O18" s="4"/>
      <c r="P18" s="4"/>
      <c r="Q18" s="4"/>
      <c r="R18" s="4"/>
      <c r="S18" s="4"/>
      <c r="T18" s="4"/>
      <c r="U18" s="4"/>
      <c r="V18" s="8"/>
      <c r="W18" s="4"/>
      <c r="X18" s="4"/>
      <c r="Y18" s="5"/>
      <c r="Z18" s="7"/>
      <c r="AA18" s="7"/>
      <c r="AB18" s="7"/>
      <c r="AC18" s="7"/>
      <c r="AD18" s="31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12.75">
      <c r="A19" s="2">
        <v>1</v>
      </c>
      <c r="B19" s="76" t="s">
        <v>28</v>
      </c>
      <c r="C19" s="64"/>
      <c r="D19" s="2" t="s">
        <v>119</v>
      </c>
      <c r="E19" s="2">
        <v>30</v>
      </c>
      <c r="F19" s="4" t="s">
        <v>131</v>
      </c>
      <c r="G19" s="2">
        <v>17697</v>
      </c>
      <c r="H19" s="2">
        <v>4.53</v>
      </c>
      <c r="I19" s="2">
        <v>2.34</v>
      </c>
      <c r="J19" s="2"/>
      <c r="K19" s="4">
        <f>G19*H19*I19</f>
        <v>187591.7394</v>
      </c>
      <c r="L19" s="4">
        <v>25</v>
      </c>
      <c r="M19" s="4">
        <f>G19*H19*I19*L19/100</f>
        <v>46897.93484999999</v>
      </c>
      <c r="N19" s="4">
        <v>5</v>
      </c>
      <c r="O19" s="31"/>
      <c r="P19" s="6">
        <v>10</v>
      </c>
      <c r="Q19" s="4">
        <f>M19*N19*P19/100</f>
        <v>23448.967424999995</v>
      </c>
      <c r="R19" s="4">
        <v>150</v>
      </c>
      <c r="S19" s="4">
        <v>26546</v>
      </c>
      <c r="T19" s="4"/>
      <c r="U19" s="4">
        <f>K19+M19+Q19+S19</f>
        <v>284484.64167499996</v>
      </c>
      <c r="V19" s="8">
        <v>1</v>
      </c>
      <c r="W19" s="4">
        <f>U19*V19</f>
        <v>284484.64167499996</v>
      </c>
      <c r="X19" s="25">
        <v>1</v>
      </c>
      <c r="Y19" s="31">
        <f>K19*X19+M19</f>
        <v>234489.67424999998</v>
      </c>
      <c r="Z19" s="7"/>
      <c r="AA19" s="66"/>
      <c r="AB19" s="66"/>
      <c r="AC19" s="66"/>
      <c r="AD19" s="47"/>
      <c r="AE19" s="66"/>
      <c r="AF19" s="66"/>
      <c r="AG19" s="6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12.75">
      <c r="A20" s="2">
        <v>2</v>
      </c>
      <c r="B20" s="27" t="s">
        <v>135</v>
      </c>
      <c r="C20" s="1"/>
      <c r="D20" s="2" t="s">
        <v>117</v>
      </c>
      <c r="E20" s="5">
        <v>20</v>
      </c>
      <c r="F20" s="4"/>
      <c r="G20" s="2">
        <v>17697</v>
      </c>
      <c r="H20" s="2">
        <v>3.69</v>
      </c>
      <c r="I20" s="2">
        <v>2.34</v>
      </c>
      <c r="J20" s="2"/>
      <c r="K20" s="4">
        <f>G20*H20*I20</f>
        <v>152806.51619999998</v>
      </c>
      <c r="L20" s="4">
        <v>25</v>
      </c>
      <c r="M20" s="4">
        <f>G20*H20*I20*L20/100</f>
        <v>38201.629049999996</v>
      </c>
      <c r="N20" s="4">
        <v>5</v>
      </c>
      <c r="O20" s="31"/>
      <c r="P20" s="4">
        <v>10</v>
      </c>
      <c r="Q20" s="4">
        <f>M20*N20*P20/100</f>
        <v>19100.814524999998</v>
      </c>
      <c r="R20" s="31"/>
      <c r="S20" s="31"/>
      <c r="T20" s="4"/>
      <c r="U20" s="4">
        <f>K20+M20+Q20+S20</f>
        <v>210108.95977499997</v>
      </c>
      <c r="V20" s="26">
        <v>0.25</v>
      </c>
      <c r="W20" s="31">
        <f>U20*V20</f>
        <v>52527.23994374999</v>
      </c>
      <c r="X20" s="25"/>
      <c r="Y20" s="31"/>
      <c r="Z20" s="7"/>
      <c r="AA20" s="66"/>
      <c r="AB20" s="66"/>
      <c r="AC20" s="66"/>
      <c r="AD20" s="47"/>
      <c r="AE20" s="66"/>
      <c r="AF20" s="66"/>
      <c r="AG20" s="6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ht="12.75">
      <c r="A21" s="2">
        <v>3</v>
      </c>
      <c r="B21" s="50" t="s">
        <v>29</v>
      </c>
      <c r="C21" s="94"/>
      <c r="D21" s="2" t="s">
        <v>30</v>
      </c>
      <c r="E21" s="5"/>
      <c r="F21" s="4"/>
      <c r="G21" s="2">
        <v>17697</v>
      </c>
      <c r="H21" s="2">
        <v>2.89</v>
      </c>
      <c r="I21" s="2">
        <v>1.45</v>
      </c>
      <c r="J21" s="2">
        <v>1.15</v>
      </c>
      <c r="K21" s="4">
        <f>G21*H21*I21*J21</f>
        <v>85283.170275</v>
      </c>
      <c r="L21" s="4"/>
      <c r="M21" s="4">
        <f>G21*H21*L21/100</f>
        <v>0</v>
      </c>
      <c r="N21" s="4">
        <v>5</v>
      </c>
      <c r="O21" s="4"/>
      <c r="P21" s="6">
        <v>10</v>
      </c>
      <c r="Q21" s="4">
        <f>K21*P21/100</f>
        <v>8528.3170275</v>
      </c>
      <c r="R21" s="4"/>
      <c r="S21" s="4"/>
      <c r="T21" s="4"/>
      <c r="U21" s="4">
        <f>K21+M21+Q21+S21</f>
        <v>93811.4873025</v>
      </c>
      <c r="V21" s="8">
        <v>0.75</v>
      </c>
      <c r="W21" s="4">
        <f>U21*V21</f>
        <v>70358.615476875</v>
      </c>
      <c r="X21" s="25">
        <f>V21</f>
        <v>0.75</v>
      </c>
      <c r="Y21" s="31">
        <f>K21*X21+M21</f>
        <v>63962.37770625</v>
      </c>
      <c r="Z21" s="7"/>
      <c r="AA21" s="66"/>
      <c r="AB21" s="66"/>
      <c r="AC21" s="66"/>
      <c r="AD21" s="47"/>
      <c r="AE21" s="66"/>
      <c r="AF21" s="66"/>
      <c r="AG21" s="6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ht="12.75">
      <c r="A22" s="2"/>
      <c r="B22" s="55" t="s">
        <v>39</v>
      </c>
      <c r="C22" s="32"/>
      <c r="D22" s="2"/>
      <c r="E22" s="5"/>
      <c r="F22" s="4"/>
      <c r="G22" s="2"/>
      <c r="H22" s="2"/>
      <c r="I22" s="2"/>
      <c r="J22" s="2"/>
      <c r="K22" s="4"/>
      <c r="L22" s="4"/>
      <c r="M22" s="4"/>
      <c r="N22" s="4"/>
      <c r="O22" s="4"/>
      <c r="Q22" s="4"/>
      <c r="R22" s="4"/>
      <c r="S22" s="4"/>
      <c r="T22" s="4"/>
      <c r="U22" s="4"/>
      <c r="V22" s="48">
        <f>SUM(V19:V21)</f>
        <v>2</v>
      </c>
      <c r="W22" s="52">
        <f>SUM(W19:W21)</f>
        <v>407370.4970956249</v>
      </c>
      <c r="X22" s="48">
        <f>SUM(X19:X21)</f>
        <v>1.75</v>
      </c>
      <c r="Y22" s="47">
        <f>SUM(Y19:Y21)</f>
        <v>298452.05195625</v>
      </c>
      <c r="Z22" s="7"/>
      <c r="AA22" s="7"/>
      <c r="AB22" s="7"/>
      <c r="AC22" s="7"/>
      <c r="AD22" s="31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12.75">
      <c r="A23" s="2"/>
      <c r="B23" s="55"/>
      <c r="C23" s="32"/>
      <c r="D23" s="2"/>
      <c r="E23" s="5"/>
      <c r="F23" s="4"/>
      <c r="G23" s="2"/>
      <c r="H23" s="2"/>
      <c r="I23" s="2"/>
      <c r="J23" s="2"/>
      <c r="K23" s="4"/>
      <c r="L23" s="4"/>
      <c r="M23" s="4"/>
      <c r="N23" s="4"/>
      <c r="O23" s="4"/>
      <c r="Q23" s="4"/>
      <c r="R23" s="4"/>
      <c r="S23" s="4"/>
      <c r="T23" s="4"/>
      <c r="U23" s="4"/>
      <c r="V23" s="48"/>
      <c r="W23" s="52"/>
      <c r="X23" s="48"/>
      <c r="Y23" s="47"/>
      <c r="Z23" s="7"/>
      <c r="AA23" s="7"/>
      <c r="AB23" s="7"/>
      <c r="AC23" s="7"/>
      <c r="AD23" s="31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  <row r="24" spans="1:124" ht="12.75">
      <c r="A24" s="2"/>
      <c r="B24" s="55"/>
      <c r="C24" s="32"/>
      <c r="D24" s="2"/>
      <c r="E24" s="5"/>
      <c r="F24" s="4"/>
      <c r="G24" s="2"/>
      <c r="H24" s="2"/>
      <c r="I24" s="2"/>
      <c r="J24" s="2"/>
      <c r="K24" s="4"/>
      <c r="L24" s="4"/>
      <c r="M24" s="4"/>
      <c r="N24" s="4"/>
      <c r="O24" s="4"/>
      <c r="Q24" s="4"/>
      <c r="R24" s="4"/>
      <c r="S24" s="4"/>
      <c r="T24" s="4"/>
      <c r="U24" s="4"/>
      <c r="V24" s="48"/>
      <c r="W24" s="52"/>
      <c r="X24" s="48"/>
      <c r="Y24" s="47"/>
      <c r="Z24" s="7"/>
      <c r="AA24" s="7"/>
      <c r="AB24" s="7"/>
      <c r="AC24" s="7"/>
      <c r="AD24" s="3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ht="12.75">
      <c r="A25" s="2"/>
      <c r="B25" s="3"/>
      <c r="C25" s="32"/>
      <c r="D25" s="2"/>
      <c r="E25" s="5"/>
      <c r="F25" s="4"/>
      <c r="G25" s="138" t="s">
        <v>41</v>
      </c>
      <c r="H25" s="138"/>
      <c r="I25" s="138"/>
      <c r="J25" s="138"/>
      <c r="K25" s="138"/>
      <c r="L25" s="138"/>
      <c r="M25" s="138"/>
      <c r="N25" s="138"/>
      <c r="O25" s="4"/>
      <c r="Q25" s="4"/>
      <c r="R25" s="4"/>
      <c r="S25" s="4"/>
      <c r="T25" s="4"/>
      <c r="U25" s="4"/>
      <c r="V25" s="8"/>
      <c r="W25" s="4"/>
      <c r="X25" s="25"/>
      <c r="Y25" s="31"/>
      <c r="Z25" s="7"/>
      <c r="AA25" s="7"/>
      <c r="AB25" s="7"/>
      <c r="AC25" s="7"/>
      <c r="AD25" s="91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ht="12.75">
      <c r="A26" s="2">
        <v>1</v>
      </c>
      <c r="B26" s="55" t="s">
        <v>28</v>
      </c>
      <c r="C26" s="94"/>
      <c r="D26" s="2" t="s">
        <v>119</v>
      </c>
      <c r="E26" s="5">
        <v>31.09</v>
      </c>
      <c r="F26" s="4" t="s">
        <v>131</v>
      </c>
      <c r="G26" s="2">
        <v>17697</v>
      </c>
      <c r="H26" s="2">
        <v>4.53</v>
      </c>
      <c r="I26" s="2">
        <v>2.34</v>
      </c>
      <c r="J26" s="2"/>
      <c r="K26" s="4">
        <f>G26*H26*I26</f>
        <v>187591.7394</v>
      </c>
      <c r="L26" s="4">
        <v>25</v>
      </c>
      <c r="M26" s="4">
        <f>G26*H26*I26*L26/100</f>
        <v>46897.93484999999</v>
      </c>
      <c r="N26" s="4">
        <v>5</v>
      </c>
      <c r="O26" s="31"/>
      <c r="P26" s="6">
        <v>10</v>
      </c>
      <c r="Q26" s="4">
        <f>M26*N26*P26/100</f>
        <v>23448.967424999995</v>
      </c>
      <c r="R26" s="4">
        <v>150</v>
      </c>
      <c r="S26" s="4">
        <f>R26*G26/100</f>
        <v>26545.5</v>
      </c>
      <c r="T26" s="4"/>
      <c r="U26" s="4">
        <f>K26+M26+Q26+S26</f>
        <v>284484.14167499996</v>
      </c>
      <c r="V26" s="8">
        <v>1</v>
      </c>
      <c r="W26" s="4">
        <f>U26*V26</f>
        <v>284484.14167499996</v>
      </c>
      <c r="X26" s="25">
        <f>V26</f>
        <v>1</v>
      </c>
      <c r="Y26" s="31">
        <f>K26*X26+M26</f>
        <v>234489.67424999998</v>
      </c>
      <c r="Z26" s="7"/>
      <c r="AA26" s="66"/>
      <c r="AB26" s="66"/>
      <c r="AC26" s="66"/>
      <c r="AD26" s="47"/>
      <c r="AE26" s="66"/>
      <c r="AF26" s="66"/>
      <c r="AG26" s="6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ht="12.75">
      <c r="A27" s="2">
        <v>2</v>
      </c>
      <c r="B27" s="27" t="s">
        <v>135</v>
      </c>
      <c r="C27" s="94"/>
      <c r="D27" s="2" t="s">
        <v>117</v>
      </c>
      <c r="E27" s="5">
        <v>24.02</v>
      </c>
      <c r="F27" s="4"/>
      <c r="G27" s="2">
        <v>17697</v>
      </c>
      <c r="H27" s="2">
        <v>3.69</v>
      </c>
      <c r="I27" s="2">
        <v>2.34</v>
      </c>
      <c r="J27" s="2"/>
      <c r="K27" s="4">
        <f>G27*H27*I27</f>
        <v>152806.51619999998</v>
      </c>
      <c r="L27" s="4">
        <v>25</v>
      </c>
      <c r="M27" s="4">
        <f>G27*H27*I27*L27/100</f>
        <v>38201.629049999996</v>
      </c>
      <c r="N27" s="4">
        <v>5</v>
      </c>
      <c r="O27" s="31"/>
      <c r="P27" s="6">
        <v>10</v>
      </c>
      <c r="Q27" s="4">
        <f>M27*N27*P27/100</f>
        <v>19100.814524999998</v>
      </c>
      <c r="R27" s="4"/>
      <c r="S27" s="4">
        <f>R27*G27/100</f>
        <v>0</v>
      </c>
      <c r="T27" s="4"/>
      <c r="U27" s="4">
        <f>K27+M27+Q27+S27</f>
        <v>210108.95977499997</v>
      </c>
      <c r="V27" s="8">
        <v>0.5</v>
      </c>
      <c r="W27" s="4">
        <f>U27*V27</f>
        <v>105054.47988749998</v>
      </c>
      <c r="X27" s="25">
        <f>V27</f>
        <v>0.5</v>
      </c>
      <c r="Y27" s="31">
        <v>66526</v>
      </c>
      <c r="Z27" s="7"/>
      <c r="AA27" s="66"/>
      <c r="AB27" s="66"/>
      <c r="AC27" s="66"/>
      <c r="AD27" s="90"/>
      <c r="AE27" s="66"/>
      <c r="AF27" s="66"/>
      <c r="AG27" s="6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ht="12.75">
      <c r="A28" s="2">
        <v>3</v>
      </c>
      <c r="B28" s="55" t="s">
        <v>29</v>
      </c>
      <c r="C28" s="94"/>
      <c r="D28" s="2" t="s">
        <v>30</v>
      </c>
      <c r="E28" s="5"/>
      <c r="F28" s="4"/>
      <c r="G28" s="2">
        <v>17697</v>
      </c>
      <c r="H28" s="2">
        <v>2.89</v>
      </c>
      <c r="I28" s="2">
        <v>1.45</v>
      </c>
      <c r="J28" s="2">
        <v>1.15</v>
      </c>
      <c r="K28" s="4">
        <f>G28*H28*I28*J28</f>
        <v>85283.170275</v>
      </c>
      <c r="L28" s="4"/>
      <c r="M28" s="4">
        <f>G28*H28*L28/100</f>
        <v>0</v>
      </c>
      <c r="N28" s="4">
        <v>5</v>
      </c>
      <c r="O28" s="4"/>
      <c r="P28" s="6">
        <v>10</v>
      </c>
      <c r="Q28" s="4">
        <f>K28*P28/100</f>
        <v>8528.3170275</v>
      </c>
      <c r="R28" s="4"/>
      <c r="S28" s="4"/>
      <c r="T28" s="4"/>
      <c r="U28" s="4">
        <f>K28+M28+Q28+S28</f>
        <v>93811.4873025</v>
      </c>
      <c r="V28" s="8">
        <v>1</v>
      </c>
      <c r="W28" s="4">
        <f>U28*V28</f>
        <v>93811.4873025</v>
      </c>
      <c r="X28" s="25">
        <v>1</v>
      </c>
      <c r="Y28" s="31">
        <f>K28*X28+M28</f>
        <v>85283.170275</v>
      </c>
      <c r="Z28" s="7"/>
      <c r="AA28" s="66"/>
      <c r="AB28" s="66"/>
      <c r="AC28" s="66"/>
      <c r="AD28" s="47"/>
      <c r="AE28" s="66"/>
      <c r="AF28" s="66"/>
      <c r="AG28" s="6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ht="12.75">
      <c r="A29" s="2"/>
      <c r="B29" s="50" t="s">
        <v>39</v>
      </c>
      <c r="C29" s="32"/>
      <c r="D29" s="2"/>
      <c r="E29" s="5"/>
      <c r="F29" s="4"/>
      <c r="G29" s="2"/>
      <c r="H29" s="2"/>
      <c r="I29" s="2"/>
      <c r="J29" s="2"/>
      <c r="K29" s="4"/>
      <c r="L29" s="4"/>
      <c r="M29" s="4"/>
      <c r="N29" s="4"/>
      <c r="O29" s="4"/>
      <c r="Q29" s="4"/>
      <c r="R29" s="4"/>
      <c r="S29" s="4"/>
      <c r="T29" s="4"/>
      <c r="U29" s="4"/>
      <c r="V29" s="51">
        <f>SUM(V26:V28)</f>
        <v>2.5</v>
      </c>
      <c r="W29" s="52">
        <f>SUM(W26:W28)</f>
        <v>483350.10886499996</v>
      </c>
      <c r="X29" s="48">
        <f>SUM(X26:X28)</f>
        <v>2.5</v>
      </c>
      <c r="Y29" s="47">
        <f>SUM(Y26:Y28)</f>
        <v>386298.84452499996</v>
      </c>
      <c r="Z29" s="7"/>
      <c r="AA29" s="7"/>
      <c r="AB29" s="7"/>
      <c r="AC29" s="7"/>
      <c r="AD29" s="31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</row>
    <row r="30" spans="1:124" ht="12.75">
      <c r="A30" s="2"/>
      <c r="B30" s="55"/>
      <c r="C30" s="32"/>
      <c r="D30" s="2"/>
      <c r="E30" s="5"/>
      <c r="F30" s="4"/>
      <c r="G30" s="2"/>
      <c r="H30" s="2"/>
      <c r="I30" s="2"/>
      <c r="J30" s="2"/>
      <c r="K30" s="4"/>
      <c r="L30" s="4"/>
      <c r="M30" s="4"/>
      <c r="N30" s="4"/>
      <c r="O30" s="4"/>
      <c r="Q30" s="4"/>
      <c r="R30" s="4"/>
      <c r="S30" s="4"/>
      <c r="T30" s="4"/>
      <c r="U30" s="4"/>
      <c r="V30" s="48"/>
      <c r="W30" s="52"/>
      <c r="X30" s="48"/>
      <c r="Y30" s="47"/>
      <c r="Z30" s="7"/>
      <c r="AA30" s="7"/>
      <c r="AB30" s="7"/>
      <c r="AC30" s="7"/>
      <c r="AD30" s="3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ht="12.75">
      <c r="A31" s="2"/>
      <c r="B31" s="34"/>
      <c r="C31" s="35"/>
      <c r="D31" s="36"/>
      <c r="F31" s="35"/>
      <c r="G31" s="104" t="s">
        <v>205</v>
      </c>
      <c r="H31" s="104"/>
      <c r="I31" s="104"/>
      <c r="J31" s="93"/>
      <c r="K31" s="35"/>
      <c r="L31" s="2"/>
      <c r="M31" s="2"/>
      <c r="N31" s="37"/>
      <c r="O31" s="37"/>
      <c r="P31" s="4"/>
      <c r="Q31" s="4"/>
      <c r="R31" s="4"/>
      <c r="S31" s="4"/>
      <c r="T31" s="4"/>
      <c r="U31" s="4"/>
      <c r="V31" s="8"/>
      <c r="W31" s="4"/>
      <c r="X31" s="5"/>
      <c r="Y31" s="5"/>
      <c r="Z31" s="7"/>
      <c r="AA31" s="7"/>
      <c r="AB31" s="7"/>
      <c r="AC31" s="7"/>
      <c r="AD31" s="31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</row>
    <row r="32" spans="1:124" ht="12.75" customHeight="1">
      <c r="A32" s="2">
        <v>1</v>
      </c>
      <c r="B32" s="76" t="s">
        <v>28</v>
      </c>
      <c r="C32" s="64"/>
      <c r="D32" s="2" t="s">
        <v>117</v>
      </c>
      <c r="E32" s="2">
        <v>21.08</v>
      </c>
      <c r="F32" s="4"/>
      <c r="G32" s="2">
        <v>17697</v>
      </c>
      <c r="H32" s="2">
        <v>3.69</v>
      </c>
      <c r="I32" s="2">
        <v>2.34</v>
      </c>
      <c r="J32" s="2"/>
      <c r="K32" s="4">
        <f>G32*H32*I32</f>
        <v>152806.51619999998</v>
      </c>
      <c r="L32" s="4">
        <v>25</v>
      </c>
      <c r="M32" s="4">
        <f>G32*H32*I32*L32/100</f>
        <v>38201.629049999996</v>
      </c>
      <c r="N32" s="4">
        <v>5</v>
      </c>
      <c r="O32" s="31"/>
      <c r="P32" s="4">
        <v>10</v>
      </c>
      <c r="Q32" s="4">
        <f>M32*N32*P32/100</f>
        <v>19100.814524999998</v>
      </c>
      <c r="R32" s="4">
        <v>150</v>
      </c>
      <c r="S32" s="4">
        <f>R32*G32/100</f>
        <v>26545.5</v>
      </c>
      <c r="T32" s="4"/>
      <c r="U32" s="4">
        <f>K32+M32+Q32+S32</f>
        <v>236654.45977499997</v>
      </c>
      <c r="V32" s="8">
        <v>1</v>
      </c>
      <c r="W32" s="4">
        <f>U32*V32</f>
        <v>236654.45977499997</v>
      </c>
      <c r="X32" s="25">
        <f>V32</f>
        <v>1</v>
      </c>
      <c r="Y32" s="31">
        <f>K32*X32+M32</f>
        <v>191008.14524999997</v>
      </c>
      <c r="Z32" s="7"/>
      <c r="AA32" s="66"/>
      <c r="AB32" s="66"/>
      <c r="AC32" s="66"/>
      <c r="AD32" s="47"/>
      <c r="AE32" s="66"/>
      <c r="AF32" s="66"/>
      <c r="AG32" s="6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ht="12.75">
      <c r="A33" s="2">
        <v>2</v>
      </c>
      <c r="B33" s="27" t="s">
        <v>135</v>
      </c>
      <c r="C33" s="1"/>
      <c r="D33" s="2" t="s">
        <v>117</v>
      </c>
      <c r="E33" s="2">
        <v>20</v>
      </c>
      <c r="F33" s="4"/>
      <c r="G33" s="2">
        <v>17697</v>
      </c>
      <c r="H33" s="2">
        <v>3.69</v>
      </c>
      <c r="I33" s="2">
        <v>2.34</v>
      </c>
      <c r="J33" s="2"/>
      <c r="K33" s="4">
        <f>G33*H33*I33</f>
        <v>152806.51619999998</v>
      </c>
      <c r="L33" s="4">
        <v>25</v>
      </c>
      <c r="M33" s="4">
        <f>G33*H33*I33*L33/100</f>
        <v>38201.629049999996</v>
      </c>
      <c r="N33" s="4">
        <v>5</v>
      </c>
      <c r="O33" s="31"/>
      <c r="P33" s="4">
        <v>10</v>
      </c>
      <c r="Q33" s="4">
        <f>M33*N33*P33/100</f>
        <v>19100.814524999998</v>
      </c>
      <c r="R33" s="4"/>
      <c r="S33" s="4"/>
      <c r="T33" s="4"/>
      <c r="U33" s="4">
        <f>K33+M33+Q33+S33</f>
        <v>210108.95977499997</v>
      </c>
      <c r="V33" s="8">
        <v>1</v>
      </c>
      <c r="W33" s="4">
        <f>U33*V33</f>
        <v>210108.95977499997</v>
      </c>
      <c r="X33" s="25">
        <v>1</v>
      </c>
      <c r="Y33" s="31"/>
      <c r="Z33" s="7"/>
      <c r="AA33" s="66"/>
      <c r="AB33" s="66"/>
      <c r="AC33" s="66"/>
      <c r="AD33" s="47"/>
      <c r="AE33" s="66"/>
      <c r="AF33" s="66"/>
      <c r="AG33" s="6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ht="12.75">
      <c r="A34" s="2">
        <v>3</v>
      </c>
      <c r="B34" s="60" t="s">
        <v>29</v>
      </c>
      <c r="C34" s="64"/>
      <c r="D34" s="2" t="s">
        <v>30</v>
      </c>
      <c r="E34" s="5"/>
      <c r="F34" s="4"/>
      <c r="G34" s="2">
        <v>17697</v>
      </c>
      <c r="H34" s="2">
        <v>2.89</v>
      </c>
      <c r="I34" s="2">
        <v>1.45</v>
      </c>
      <c r="J34" s="2">
        <v>1.15</v>
      </c>
      <c r="K34" s="4">
        <f>G34*H34*I34*J34</f>
        <v>85283.170275</v>
      </c>
      <c r="L34" s="4"/>
      <c r="M34" s="4">
        <f>G34*H34*L34/100</f>
        <v>0</v>
      </c>
      <c r="N34" s="4"/>
      <c r="O34" s="4"/>
      <c r="P34" s="4">
        <v>10</v>
      </c>
      <c r="Q34" s="4">
        <f>K34*P34/100</f>
        <v>8528.3170275</v>
      </c>
      <c r="R34" s="4"/>
      <c r="S34" s="4"/>
      <c r="T34" s="4"/>
      <c r="U34" s="4">
        <f>K34+M34+Q34+S34</f>
        <v>93811.4873025</v>
      </c>
      <c r="V34" s="8">
        <v>1</v>
      </c>
      <c r="W34" s="4">
        <f>U34*V34</f>
        <v>93811.4873025</v>
      </c>
      <c r="X34" s="25">
        <f>V34</f>
        <v>1</v>
      </c>
      <c r="Y34" s="31">
        <f>K34*X34+M34</f>
        <v>85283.170275</v>
      </c>
      <c r="Z34" s="7"/>
      <c r="AA34" s="66"/>
      <c r="AB34" s="66"/>
      <c r="AC34" s="66"/>
      <c r="AD34" s="47"/>
      <c r="AE34" s="66"/>
      <c r="AF34" s="66"/>
      <c r="AG34" s="6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ht="12.75">
      <c r="A35" s="2">
        <v>4</v>
      </c>
      <c r="B35" s="60" t="s">
        <v>31</v>
      </c>
      <c r="C35" s="64"/>
      <c r="D35" s="2" t="s">
        <v>30</v>
      </c>
      <c r="E35" s="5"/>
      <c r="F35" s="4"/>
      <c r="G35" s="2">
        <v>17697</v>
      </c>
      <c r="H35" s="2">
        <v>2.89</v>
      </c>
      <c r="I35" s="2">
        <v>1.45</v>
      </c>
      <c r="J35" s="2"/>
      <c r="K35" s="4">
        <f>G35*H35*I35</f>
        <v>74159.2785</v>
      </c>
      <c r="L35" s="4"/>
      <c r="M35" s="4">
        <f>G35*H35*L35/100</f>
        <v>0</v>
      </c>
      <c r="N35" s="4">
        <v>5</v>
      </c>
      <c r="O35" s="4"/>
      <c r="P35" s="6">
        <v>10</v>
      </c>
      <c r="Q35" s="4">
        <f>K35*P35/100</f>
        <v>7415.92785</v>
      </c>
      <c r="R35" s="4"/>
      <c r="S35" s="4"/>
      <c r="T35" s="4"/>
      <c r="U35" s="4">
        <f>K35+M35+Q35+S35</f>
        <v>81575.20635</v>
      </c>
      <c r="V35" s="8">
        <v>1</v>
      </c>
      <c r="W35" s="4">
        <f>U35*V35</f>
        <v>81575.20635</v>
      </c>
      <c r="X35" s="25">
        <f>V35</f>
        <v>1</v>
      </c>
      <c r="Y35" s="31">
        <f>K35*X35+M35</f>
        <v>74159.2785</v>
      </c>
      <c r="Z35" s="7"/>
      <c r="AA35" s="7"/>
      <c r="AB35" s="7"/>
      <c r="AC35" s="7"/>
      <c r="AD35" s="31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  <row r="36" spans="1:124" ht="11.25" customHeight="1">
      <c r="A36" s="2"/>
      <c r="B36" s="50" t="s">
        <v>32</v>
      </c>
      <c r="C36" s="1"/>
      <c r="D36" s="2"/>
      <c r="E36" s="5"/>
      <c r="F36" s="4"/>
      <c r="G36" s="2"/>
      <c r="H36" s="2"/>
      <c r="I36" s="2"/>
      <c r="J36" s="2"/>
      <c r="K36" s="4"/>
      <c r="L36" s="4"/>
      <c r="M36" s="4"/>
      <c r="N36" s="4"/>
      <c r="O36" s="4"/>
      <c r="P36" s="4"/>
      <c r="Q36" s="31"/>
      <c r="R36" s="4"/>
      <c r="S36" s="4"/>
      <c r="T36" s="4"/>
      <c r="U36" s="4"/>
      <c r="V36" s="51">
        <f>SUM(V32:V35)</f>
        <v>4</v>
      </c>
      <c r="W36" s="52">
        <f>SUM(W32:W35)</f>
        <v>622150.1132024999</v>
      </c>
      <c r="X36" s="51">
        <f>SUM(X32:X35)</f>
        <v>4</v>
      </c>
      <c r="Y36" s="47">
        <f>SUM(Y32:Y35)</f>
        <v>350450.594025</v>
      </c>
      <c r="Z36" s="7"/>
      <c r="AA36" s="7"/>
      <c r="AB36" s="7"/>
      <c r="AC36" s="7"/>
      <c r="AD36" s="31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</row>
    <row r="37" spans="1:124" ht="12.75">
      <c r="A37" s="2"/>
      <c r="B37" s="50"/>
      <c r="C37" s="32"/>
      <c r="D37" s="2"/>
      <c r="E37" s="5"/>
      <c r="F37" s="4"/>
      <c r="G37" s="2"/>
      <c r="H37" s="2"/>
      <c r="I37" s="2"/>
      <c r="J37" s="2"/>
      <c r="K37" s="4"/>
      <c r="L37" s="4"/>
      <c r="M37" s="4"/>
      <c r="N37" s="4"/>
      <c r="O37" s="4"/>
      <c r="R37" s="4"/>
      <c r="S37" s="4"/>
      <c r="T37" s="4"/>
      <c r="U37" s="4"/>
      <c r="V37" s="51"/>
      <c r="W37" s="52"/>
      <c r="X37" s="48"/>
      <c r="Y37" s="4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</row>
    <row r="38" spans="1:124" ht="12.75">
      <c r="A38" s="2"/>
      <c r="B38" s="44"/>
      <c r="C38" s="33"/>
      <c r="D38" s="2"/>
      <c r="E38" s="2"/>
      <c r="F38" s="4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39">
        <f>V15++V22++V29++V36</f>
        <v>11</v>
      </c>
      <c r="W38" s="39">
        <f>W15++W22+W29++W36</f>
        <v>1941558.8344281248</v>
      </c>
      <c r="X38" s="39">
        <f>X15++X22++X29++X36</f>
        <v>10.25</v>
      </c>
      <c r="Y38" s="39">
        <f>Y15++Y22++Y29++Y36</f>
        <v>1305281.15903125</v>
      </c>
      <c r="Z38" s="7"/>
      <c r="AA38" s="7"/>
      <c r="AB38" s="7"/>
      <c r="AC38" s="7"/>
      <c r="AD38" s="79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</row>
    <row r="39" spans="1:124" ht="12.75">
      <c r="A39" s="2"/>
      <c r="B39" s="3"/>
      <c r="C39" s="3"/>
      <c r="D39" s="2"/>
      <c r="E39" s="2"/>
      <c r="F39" s="4" t="s">
        <v>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8"/>
      <c r="W39" s="5"/>
      <c r="X39" s="5"/>
      <c r="Y39" s="5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</row>
    <row r="40" spans="1:124" ht="12.75">
      <c r="A40" s="2"/>
      <c r="B40" s="44"/>
      <c r="C40" s="33"/>
      <c r="D40" s="2"/>
      <c r="E40" s="2"/>
      <c r="F40" s="4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V40" s="39"/>
      <c r="W40" s="43"/>
      <c r="X40" s="39"/>
      <c r="Y40" s="43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</row>
    <row r="41" spans="1:124" ht="12.75">
      <c r="A41" s="2"/>
      <c r="B41" s="3"/>
      <c r="C41" s="3"/>
      <c r="D41" s="2"/>
      <c r="E41" s="2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8"/>
      <c r="W41" s="5"/>
      <c r="X41" s="5"/>
      <c r="Y41" s="5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</row>
    <row r="42" spans="1:124" ht="12.75">
      <c r="A42" s="2"/>
      <c r="B42" s="3"/>
      <c r="C42" s="3"/>
      <c r="D42" s="2"/>
      <c r="E42" s="9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8"/>
      <c r="W42" s="5"/>
      <c r="X42" s="5"/>
      <c r="Y42" s="5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</row>
    <row r="43" spans="1:124" ht="12.75">
      <c r="A43" s="2"/>
      <c r="B43" s="3"/>
      <c r="C43" s="3"/>
      <c r="D43" s="2"/>
      <c r="E43" s="2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5"/>
      <c r="X43" s="5"/>
      <c r="Y43" s="5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</row>
    <row r="44" spans="1:124" ht="12.75">
      <c r="A44" s="2"/>
      <c r="B44" s="3"/>
      <c r="C44" s="3"/>
      <c r="D44" s="2"/>
      <c r="E44" s="2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  <c r="W44" s="5"/>
      <c r="X44" s="5"/>
      <c r="Y44" s="5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</row>
    <row r="45" spans="1:124" ht="12.75">
      <c r="A45" s="2"/>
      <c r="B45" s="3"/>
      <c r="C45" s="3"/>
      <c r="D45" s="2"/>
      <c r="E45" s="2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5"/>
      <c r="X45" s="5"/>
      <c r="Y45" s="5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</row>
    <row r="46" spans="1:124" ht="12.75">
      <c r="A46" s="2"/>
      <c r="B46" s="3"/>
      <c r="C46" s="3"/>
      <c r="D46" s="2"/>
      <c r="E46" s="2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5"/>
      <c r="X46" s="5"/>
      <c r="Y46" s="5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</row>
    <row r="47" spans="1:124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5"/>
      <c r="X47" s="5"/>
      <c r="Y47" s="5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</row>
    <row r="48" spans="1:124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5"/>
      <c r="X48" s="5"/>
      <c r="Y48" s="5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</row>
    <row r="49" spans="1:124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5"/>
      <c r="X49" s="5"/>
      <c r="Y49" s="5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</row>
    <row r="50" spans="1:124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5"/>
      <c r="X50" s="5"/>
      <c r="Y50" s="5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</row>
    <row r="51" spans="1:124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5"/>
      <c r="X51" s="5"/>
      <c r="Y51" s="5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</row>
    <row r="52" spans="1:124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5"/>
      <c r="X52" s="5"/>
      <c r="Y52" s="5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</row>
    <row r="53" spans="1:124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5"/>
      <c r="X53" s="5"/>
      <c r="Y53" s="5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</row>
    <row r="54" spans="1:124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5"/>
      <c r="X54" s="5"/>
      <c r="Y54" s="5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5"/>
      <c r="X55" s="5"/>
      <c r="Y55" s="5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5"/>
      <c r="X56" s="5"/>
      <c r="Y56" s="5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</row>
    <row r="57" spans="1:124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5"/>
      <c r="X58" s="5"/>
      <c r="Y58" s="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</row>
    <row r="59" spans="1:124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5"/>
      <c r="X59" s="5"/>
      <c r="Y59" s="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</row>
    <row r="60" spans="1:124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5"/>
      <c r="X60" s="5"/>
      <c r="Y60" s="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</row>
    <row r="61" spans="1:124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5"/>
      <c r="X61" s="5"/>
      <c r="Y61" s="5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</row>
    <row r="62" spans="1:124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5"/>
      <c r="X62" s="5"/>
      <c r="Y62" s="5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</row>
    <row r="63" spans="1:124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5"/>
      <c r="X63" s="5"/>
      <c r="Y63" s="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</row>
    <row r="64" spans="1:124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5"/>
      <c r="X64" s="5"/>
      <c r="Y64" s="5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</row>
    <row r="65" spans="1:124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5"/>
      <c r="X65" s="5"/>
      <c r="Y65" s="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</row>
    <row r="66" spans="1:124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5"/>
      <c r="X66" s="5"/>
      <c r="Y66" s="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</row>
    <row r="67" spans="1:124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5"/>
      <c r="X67" s="5"/>
      <c r="Y67" s="5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</row>
    <row r="68" spans="1:124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5"/>
      <c r="X68" s="5"/>
      <c r="Y68" s="5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</row>
    <row r="69" spans="1:124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5"/>
      <c r="X69" s="5"/>
      <c r="Y69" s="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</row>
    <row r="70" spans="1:124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5"/>
      <c r="X70" s="5"/>
      <c r="Y70" s="5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</row>
    <row r="71" spans="1:124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5"/>
      <c r="X71" s="5"/>
      <c r="Y71" s="5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</row>
    <row r="72" spans="1:124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5"/>
      <c r="X72" s="5"/>
      <c r="Y72" s="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</row>
    <row r="73" spans="1:124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</row>
    <row r="74" spans="1:124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5"/>
      <c r="X74" s="5"/>
      <c r="Y74" s="5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</row>
    <row r="75" spans="1:124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5"/>
      <c r="X75" s="5"/>
      <c r="Y75" s="5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1:124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5"/>
      <c r="X76" s="5"/>
      <c r="Y76" s="5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</row>
    <row r="77" spans="1:124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  <c r="W77" s="5"/>
      <c r="X77" s="5"/>
      <c r="Y77" s="5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</row>
    <row r="78" spans="1:124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5"/>
      <c r="X78" s="5"/>
      <c r="Y78" s="5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</row>
    <row r="79" spans="1:124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5"/>
      <c r="X79" s="5"/>
      <c r="Y79" s="5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</row>
    <row r="80" spans="1:124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5"/>
      <c r="X80" s="5"/>
      <c r="Y80" s="5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</row>
    <row r="81" spans="1:124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5"/>
      <c r="X81" s="5"/>
      <c r="Y81" s="5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</row>
    <row r="82" spans="1:124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5"/>
      <c r="X82" s="5"/>
      <c r="Y82" s="5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</row>
    <row r="83" spans="1:124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5"/>
      <c r="X83" s="5"/>
      <c r="Y83" s="5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</row>
    <row r="84" spans="1:124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5"/>
      <c r="X84" s="5"/>
      <c r="Y84" s="5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</row>
    <row r="85" spans="1:124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5"/>
      <c r="X85" s="5"/>
      <c r="Y85" s="5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</row>
    <row r="86" spans="1:124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5"/>
      <c r="X86" s="5"/>
      <c r="Y86" s="5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</row>
    <row r="87" spans="1:124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5"/>
      <c r="X87" s="5"/>
      <c r="Y87" s="5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</row>
    <row r="88" spans="1:124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5"/>
      <c r="X88" s="5"/>
      <c r="Y88" s="5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</row>
    <row r="89" spans="1:124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5"/>
      <c r="X89" s="5"/>
      <c r="Y89" s="5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1:124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5"/>
      <c r="X90" s="5"/>
      <c r="Y90" s="5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</row>
    <row r="91" spans="1:124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5"/>
      <c r="X91" s="5"/>
      <c r="Y91" s="5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</row>
    <row r="92" spans="1:124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5"/>
      <c r="X92" s="5"/>
      <c r="Y92" s="5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</row>
    <row r="93" spans="1:124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5"/>
      <c r="X93" s="5"/>
      <c r="Y93" s="5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</row>
    <row r="94" spans="1:124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5"/>
      <c r="X94" s="5"/>
      <c r="Y94" s="5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</row>
    <row r="95" spans="1:124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5"/>
      <c r="X95" s="5"/>
      <c r="Y95" s="5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</row>
    <row r="96" spans="1:124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5"/>
      <c r="X96" s="5"/>
      <c r="Y96" s="5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</row>
    <row r="97" spans="1:124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  <c r="W97" s="5"/>
      <c r="X97" s="5"/>
      <c r="Y97" s="5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</row>
    <row r="98" spans="1:124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5"/>
      <c r="X98" s="5"/>
      <c r="Y98" s="5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</row>
    <row r="99" spans="1:124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5"/>
      <c r="X99" s="5"/>
      <c r="Y99" s="5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</row>
    <row r="100" spans="1:124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5"/>
      <c r="X100" s="5"/>
      <c r="Y100" s="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</row>
    <row r="101" spans="1:124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</row>
    <row r="102" spans="1:124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5"/>
      <c r="X102" s="5"/>
      <c r="Y102" s="5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</row>
    <row r="103" spans="1:124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5"/>
      <c r="X103" s="5"/>
      <c r="Y103" s="5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</row>
    <row r="104" spans="1:124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5"/>
      <c r="X104" s="5"/>
      <c r="Y104" s="5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</row>
    <row r="105" spans="1:124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5"/>
      <c r="X105" s="5"/>
      <c r="Y105" s="5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</row>
    <row r="106" spans="1:124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5"/>
      <c r="X106" s="5"/>
      <c r="Y106" s="5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</row>
    <row r="107" spans="1:124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5"/>
      <c r="X107" s="5"/>
      <c r="Y107" s="5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</row>
    <row r="108" spans="1:124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5"/>
      <c r="X108" s="5"/>
      <c r="Y108" s="5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</row>
    <row r="109" spans="1:124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5"/>
      <c r="X109" s="5"/>
      <c r="Y109" s="5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</row>
    <row r="110" spans="1:124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5"/>
      <c r="X110" s="5"/>
      <c r="Y110" s="5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</row>
    <row r="111" spans="1:124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5"/>
      <c r="X111" s="5"/>
      <c r="Y111" s="5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</row>
    <row r="112" spans="1:124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5"/>
      <c r="X112" s="5"/>
      <c r="Y112" s="5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</row>
    <row r="113" spans="1:124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5"/>
      <c r="X113" s="5"/>
      <c r="Y113" s="5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</row>
    <row r="114" spans="1:124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5"/>
      <c r="X114" s="5"/>
      <c r="Y114" s="5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</row>
    <row r="115" spans="1:124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5"/>
      <c r="X115" s="5"/>
      <c r="Y115" s="5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</row>
    <row r="116" spans="1:124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5"/>
      <c r="X116" s="5"/>
      <c r="Y116" s="5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</row>
    <row r="117" spans="1:124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5"/>
      <c r="X117" s="5"/>
      <c r="Y117" s="5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</row>
    <row r="118" spans="1:124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5"/>
      <c r="X118" s="5"/>
      <c r="Y118" s="5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</row>
    <row r="119" spans="1:124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5"/>
      <c r="X119" s="5"/>
      <c r="Y119" s="5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</row>
    <row r="120" spans="1:124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5"/>
      <c r="X120" s="5"/>
      <c r="Y120" s="5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</row>
    <row r="121" spans="1:124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5"/>
      <c r="X121" s="5"/>
      <c r="Y121" s="5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</row>
    <row r="122" spans="1:124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5"/>
      <c r="X122" s="5"/>
      <c r="Y122" s="5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</row>
    <row r="123" spans="1:124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5"/>
      <c r="X123" s="5"/>
      <c r="Y123" s="5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</row>
    <row r="124" spans="1:124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5"/>
      <c r="X124" s="5"/>
      <c r="Y124" s="5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</row>
    <row r="125" spans="1:124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5"/>
      <c r="X125" s="5"/>
      <c r="Y125" s="5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</row>
    <row r="126" spans="1:124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5"/>
      <c r="X126" s="5"/>
      <c r="Y126" s="5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</row>
    <row r="127" spans="1:124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5"/>
      <c r="X127" s="5"/>
      <c r="Y127" s="5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</row>
    <row r="128" spans="1:124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5"/>
      <c r="X128" s="5"/>
      <c r="Y128" s="5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</row>
    <row r="129" spans="1:124" ht="12.75">
      <c r="A129" s="2"/>
      <c r="B129" s="3"/>
      <c r="C129" s="3"/>
      <c r="D129" s="2"/>
      <c r="E129" s="2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5"/>
      <c r="X129" s="5"/>
      <c r="Y129" s="5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</row>
    <row r="130" spans="1:5" ht="12.75">
      <c r="A130" s="11"/>
      <c r="B130" s="12"/>
      <c r="C130" s="12"/>
      <c r="D130" s="11"/>
      <c r="E130" s="2"/>
    </row>
    <row r="131" spans="1:5" ht="12.75">
      <c r="A131" s="11"/>
      <c r="B131" s="12"/>
      <c r="C131" s="12"/>
      <c r="D131" s="11"/>
      <c r="E131" s="2"/>
    </row>
    <row r="132" spans="1:5" ht="12.75">
      <c r="A132" s="11"/>
      <c r="B132" s="12"/>
      <c r="C132" s="12"/>
      <c r="D132" s="11"/>
      <c r="E132" s="2"/>
    </row>
    <row r="133" spans="1:5" ht="12.75">
      <c r="A133" s="11"/>
      <c r="B133" s="12"/>
      <c r="C133" s="12"/>
      <c r="D133" s="11"/>
      <c r="E133" s="2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2"/>
    </row>
    <row r="160" spans="1:5" ht="12.75">
      <c r="A160" s="11"/>
      <c r="B160" s="12"/>
      <c r="C160" s="12"/>
      <c r="D160" s="11"/>
      <c r="E160" s="2"/>
    </row>
    <row r="161" spans="1:5" ht="12.75">
      <c r="A161" s="11"/>
      <c r="B161" s="12"/>
      <c r="C161" s="12"/>
      <c r="D161" s="11"/>
      <c r="E161" s="2"/>
    </row>
    <row r="162" spans="1:5" ht="12.75">
      <c r="A162" s="11"/>
      <c r="B162" s="12"/>
      <c r="C162" s="12"/>
      <c r="D162" s="11"/>
      <c r="E162" s="2"/>
    </row>
    <row r="163" spans="1:5" ht="12.75">
      <c r="A163" s="11"/>
      <c r="B163" s="12"/>
      <c r="C163" s="12"/>
      <c r="D163" s="11"/>
      <c r="E163" s="12"/>
    </row>
    <row r="164" spans="1:5" ht="12.75">
      <c r="A164" s="11"/>
      <c r="B164" s="12"/>
      <c r="C164" s="12"/>
      <c r="D164" s="11"/>
      <c r="E164" s="12"/>
    </row>
    <row r="165" spans="1:5" ht="12.75">
      <c r="A165" s="11"/>
      <c r="B165" s="12"/>
      <c r="C165" s="12"/>
      <c r="D165" s="11"/>
      <c r="E165" s="12"/>
    </row>
    <row r="166" spans="1:5" ht="12.75">
      <c r="A166" s="11"/>
      <c r="B166" s="12"/>
      <c r="C166" s="12"/>
      <c r="D166" s="11"/>
      <c r="E166" s="12"/>
    </row>
    <row r="167" spans="1:5" ht="12.75">
      <c r="A167" s="11"/>
      <c r="B167" s="12"/>
      <c r="C167" s="12"/>
      <c r="D167" s="11"/>
      <c r="E167" s="12"/>
    </row>
    <row r="168" spans="1:5" ht="12.75">
      <c r="A168" s="11"/>
      <c r="B168" s="12"/>
      <c r="C168" s="12"/>
      <c r="D168" s="11"/>
      <c r="E168" s="12"/>
    </row>
    <row r="169" spans="1:5" ht="12.75">
      <c r="A169" s="11"/>
      <c r="B169" s="12"/>
      <c r="C169" s="12"/>
      <c r="D169" s="11"/>
      <c r="E169" s="12"/>
    </row>
    <row r="170" spans="1:5" ht="12.75">
      <c r="A170" s="11"/>
      <c r="B170" s="12"/>
      <c r="C170" s="12"/>
      <c r="D170" s="11"/>
      <c r="E170" s="12"/>
    </row>
    <row r="171" spans="1:5" ht="12.75">
      <c r="A171" s="11"/>
      <c r="B171" s="12"/>
      <c r="C171" s="12"/>
      <c r="D171" s="11"/>
      <c r="E171" s="12"/>
    </row>
    <row r="172" spans="1:5" ht="12.75">
      <c r="A172" s="11"/>
      <c r="B172" s="12"/>
      <c r="C172" s="12"/>
      <c r="D172" s="11"/>
      <c r="E172" s="12"/>
    </row>
  </sheetData>
  <sheetProtection/>
  <mergeCells count="28">
    <mergeCell ref="J5:J8"/>
    <mergeCell ref="X5:Y6"/>
    <mergeCell ref="X7:X8"/>
    <mergeCell ref="Y7:Y8"/>
    <mergeCell ref="R7:S7"/>
    <mergeCell ref="V5:V8"/>
    <mergeCell ref="W5:W8"/>
    <mergeCell ref="K5:U5"/>
    <mergeCell ref="A1:W1"/>
    <mergeCell ref="A5:A8"/>
    <mergeCell ref="B5:B8"/>
    <mergeCell ref="C5:C8"/>
    <mergeCell ref="D5:D8"/>
    <mergeCell ref="E5:E8"/>
    <mergeCell ref="H5:H8"/>
    <mergeCell ref="L7:M7"/>
    <mergeCell ref="F5:F8"/>
    <mergeCell ref="I5:I8"/>
    <mergeCell ref="G25:N25"/>
    <mergeCell ref="G11:K11"/>
    <mergeCell ref="L6:U6"/>
    <mergeCell ref="K4:S4"/>
    <mergeCell ref="K6:K8"/>
    <mergeCell ref="P7:Q7"/>
    <mergeCell ref="U7:U8"/>
    <mergeCell ref="N7:O7"/>
    <mergeCell ref="G18:I18"/>
    <mergeCell ref="G5:G8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DT174"/>
  <sheetViews>
    <sheetView zoomScalePageLayoutView="0" workbookViewId="0" topLeftCell="A1">
      <selection activeCell="C11" sqref="C11:C28"/>
    </sheetView>
  </sheetViews>
  <sheetFormatPr defaultColWidth="9.00390625" defaultRowHeight="12.75"/>
  <cols>
    <col min="1" max="1" width="2.75390625" style="9" customWidth="1"/>
    <col min="2" max="2" width="15.00390625" style="6" customWidth="1"/>
    <col min="3" max="3" width="17.00390625" style="6" customWidth="1"/>
    <col min="4" max="4" width="5.00390625" style="9" customWidth="1"/>
    <col min="5" max="5" width="6.375" style="6" customWidth="1"/>
    <col min="6" max="6" width="4.625" style="13" customWidth="1"/>
    <col min="7" max="7" width="6.875" style="6" customWidth="1"/>
    <col min="8" max="10" width="6.75390625" style="6" customWidth="1"/>
    <col min="11" max="11" width="7.00390625" style="6" customWidth="1"/>
    <col min="12" max="12" width="4.125" style="6" customWidth="1"/>
    <col min="13" max="13" width="8.125" style="6" customWidth="1"/>
    <col min="14" max="15" width="4.125" style="6" hidden="1" customWidth="1"/>
    <col min="16" max="16" width="4.125" style="6" customWidth="1"/>
    <col min="17" max="17" width="6.125" style="6" customWidth="1"/>
    <col min="18" max="18" width="4.75390625" style="6" customWidth="1"/>
    <col min="19" max="19" width="6.25390625" style="6" customWidth="1"/>
    <col min="20" max="20" width="8.25390625" style="6" customWidth="1"/>
    <col min="21" max="21" width="7.375" style="6" customWidth="1"/>
    <col min="22" max="22" width="7.625" style="14" customWidth="1"/>
    <col min="23" max="23" width="7.75390625" style="9" customWidth="1"/>
    <col min="24" max="24" width="5.25390625" style="9" customWidth="1"/>
    <col min="25" max="25" width="8.25390625" style="9" customWidth="1"/>
    <col min="26" max="26" width="6.375" style="6" customWidth="1"/>
    <col min="27" max="27" width="8.875" style="6" customWidth="1"/>
    <col min="28" max="28" width="8.25390625" style="6" customWidth="1"/>
    <col min="29" max="29" width="8.875" style="6" customWidth="1"/>
    <col min="30" max="30" width="6.875" style="6" customWidth="1"/>
    <col min="31" max="16384" width="9.125" style="6" customWidth="1"/>
  </cols>
  <sheetData>
    <row r="1" spans="1:24" ht="15.75">
      <c r="A1" s="125" t="s">
        <v>145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42"/>
    </row>
    <row r="2" spans="11:15" ht="15">
      <c r="K2" s="22" t="s">
        <v>196</v>
      </c>
      <c r="L2" s="22"/>
      <c r="M2" s="22"/>
      <c r="N2" s="22"/>
      <c r="O2" s="22"/>
    </row>
    <row r="3" ht="12.75" hidden="1"/>
    <row r="4" spans="11:20" ht="15.75" customHeight="1">
      <c r="K4" s="141" t="s">
        <v>27</v>
      </c>
      <c r="L4" s="141"/>
      <c r="M4" s="141"/>
      <c r="N4" s="141"/>
      <c r="O4" s="141"/>
      <c r="P4" s="141"/>
      <c r="Q4" s="141"/>
      <c r="R4" s="141"/>
      <c r="S4" s="141"/>
      <c r="T4" s="141"/>
    </row>
    <row r="5" spans="1:124" ht="12.75" customHeight="1">
      <c r="A5" s="126" t="s">
        <v>2</v>
      </c>
      <c r="B5" s="126" t="s">
        <v>0</v>
      </c>
      <c r="C5" s="126" t="s">
        <v>3</v>
      </c>
      <c r="D5" s="129" t="s">
        <v>10</v>
      </c>
      <c r="E5" s="126" t="s">
        <v>14</v>
      </c>
      <c r="F5" s="123" t="s">
        <v>15</v>
      </c>
      <c r="G5" s="129" t="s">
        <v>18</v>
      </c>
      <c r="H5" s="124" t="s">
        <v>19</v>
      </c>
      <c r="I5" s="124" t="s">
        <v>203</v>
      </c>
      <c r="J5" s="124" t="s">
        <v>203</v>
      </c>
      <c r="K5" s="113" t="s">
        <v>1</v>
      </c>
      <c r="L5" s="114"/>
      <c r="M5" s="114"/>
      <c r="N5" s="114"/>
      <c r="O5" s="114"/>
      <c r="P5" s="114"/>
      <c r="Q5" s="114"/>
      <c r="R5" s="114"/>
      <c r="S5" s="114"/>
      <c r="T5" s="114"/>
      <c r="U5" s="115"/>
      <c r="V5" s="120" t="s">
        <v>11</v>
      </c>
      <c r="W5" s="106" t="s">
        <v>20</v>
      </c>
      <c r="X5" s="119" t="s">
        <v>22</v>
      </c>
      <c r="Y5" s="11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</row>
    <row r="6" spans="1:124" ht="12.75" customHeight="1">
      <c r="A6" s="127"/>
      <c r="B6" s="127"/>
      <c r="C6" s="127"/>
      <c r="D6" s="130"/>
      <c r="E6" s="127"/>
      <c r="F6" s="123"/>
      <c r="G6" s="130"/>
      <c r="H6" s="111"/>
      <c r="I6" s="111"/>
      <c r="J6" s="111"/>
      <c r="K6" s="106" t="s">
        <v>6</v>
      </c>
      <c r="L6" s="131" t="s">
        <v>21</v>
      </c>
      <c r="M6" s="131"/>
      <c r="N6" s="131"/>
      <c r="O6" s="131"/>
      <c r="P6" s="131"/>
      <c r="Q6" s="131"/>
      <c r="R6" s="131"/>
      <c r="S6" s="131"/>
      <c r="T6" s="131"/>
      <c r="U6" s="131"/>
      <c r="V6" s="121"/>
      <c r="W6" s="107"/>
      <c r="X6" s="119"/>
      <c r="Y6" s="119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</row>
    <row r="7" spans="1:124" ht="49.5" customHeight="1">
      <c r="A7" s="127"/>
      <c r="B7" s="127"/>
      <c r="C7" s="127"/>
      <c r="D7" s="129"/>
      <c r="E7" s="127"/>
      <c r="F7" s="123"/>
      <c r="G7" s="129"/>
      <c r="H7" s="111"/>
      <c r="I7" s="111"/>
      <c r="J7" s="111"/>
      <c r="K7" s="107"/>
      <c r="L7" s="119" t="s">
        <v>23</v>
      </c>
      <c r="M7" s="119"/>
      <c r="N7" s="117" t="s">
        <v>9</v>
      </c>
      <c r="O7" s="133"/>
      <c r="P7" s="117" t="s">
        <v>110</v>
      </c>
      <c r="Q7" s="118"/>
      <c r="R7" s="108" t="s">
        <v>17</v>
      </c>
      <c r="S7" s="108"/>
      <c r="T7" s="85" t="s">
        <v>33</v>
      </c>
      <c r="U7" s="111" t="s">
        <v>12</v>
      </c>
      <c r="V7" s="121"/>
      <c r="W7" s="107"/>
      <c r="X7" s="119" t="s">
        <v>25</v>
      </c>
      <c r="Y7" s="119" t="s">
        <v>26</v>
      </c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</row>
    <row r="8" spans="1:124" ht="33.75" customHeight="1">
      <c r="A8" s="128"/>
      <c r="B8" s="128"/>
      <c r="C8" s="128"/>
      <c r="D8" s="129"/>
      <c r="E8" s="128"/>
      <c r="F8" s="123"/>
      <c r="G8" s="129"/>
      <c r="H8" s="112"/>
      <c r="I8" s="112"/>
      <c r="J8" s="112"/>
      <c r="K8" s="108"/>
      <c r="L8" s="23" t="s">
        <v>24</v>
      </c>
      <c r="M8" s="23" t="s">
        <v>7</v>
      </c>
      <c r="N8" s="23" t="s">
        <v>8</v>
      </c>
      <c r="O8" s="23" t="s">
        <v>7</v>
      </c>
      <c r="P8" s="23" t="s">
        <v>8</v>
      </c>
      <c r="Q8" s="23" t="s">
        <v>7</v>
      </c>
      <c r="R8" s="23" t="s">
        <v>8</v>
      </c>
      <c r="S8" s="23" t="s">
        <v>7</v>
      </c>
      <c r="T8" s="23" t="s">
        <v>7</v>
      </c>
      <c r="U8" s="112"/>
      <c r="V8" s="122"/>
      <c r="W8" s="108"/>
      <c r="X8" s="119"/>
      <c r="Y8" s="119"/>
      <c r="Z8" s="15"/>
      <c r="AA8" s="16"/>
      <c r="AB8" s="16"/>
      <c r="AC8" s="16"/>
      <c r="AD8" s="16"/>
      <c r="AE8" s="15"/>
      <c r="AF8" s="15"/>
      <c r="AG8" s="16"/>
      <c r="AH8" s="16"/>
      <c r="AI8" s="16"/>
      <c r="AJ8" s="17"/>
      <c r="AK8" s="17"/>
      <c r="AL8" s="17"/>
      <c r="AM8" s="1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 t="s">
        <v>4</v>
      </c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1:124" s="13" customFormat="1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12</v>
      </c>
      <c r="O9" s="24">
        <v>13</v>
      </c>
      <c r="P9" s="24">
        <v>14</v>
      </c>
      <c r="Q9" s="24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18"/>
      <c r="AA9" s="18"/>
      <c r="AB9" s="19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</row>
    <row r="10" spans="1:124" s="13" customFormat="1" ht="12.75">
      <c r="A10" s="18"/>
      <c r="B10" s="18"/>
      <c r="C10" s="18"/>
      <c r="D10" s="18"/>
      <c r="E10" s="18"/>
      <c r="F10" s="18"/>
      <c r="G10" s="142" t="s">
        <v>35</v>
      </c>
      <c r="H10" s="142"/>
      <c r="I10" s="142"/>
      <c r="J10" s="142"/>
      <c r="K10" s="142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</row>
    <row r="11" spans="1:124" ht="12.75">
      <c r="A11" s="2">
        <v>2</v>
      </c>
      <c r="B11" s="76" t="s">
        <v>125</v>
      </c>
      <c r="C11" s="64"/>
      <c r="D11" s="2" t="s">
        <v>117</v>
      </c>
      <c r="E11" s="5">
        <v>30.08</v>
      </c>
      <c r="F11" s="4"/>
      <c r="G11" s="2">
        <v>17697</v>
      </c>
      <c r="H11" s="2">
        <v>3.73</v>
      </c>
      <c r="I11" s="2">
        <v>2.34</v>
      </c>
      <c r="J11" s="2"/>
      <c r="K11" s="4">
        <f>G11*H11*I11</f>
        <v>154462.95539999998</v>
      </c>
      <c r="L11" s="4">
        <v>25</v>
      </c>
      <c r="M11" s="4">
        <f>G11*H11*I11*L11/100</f>
        <v>38615.738849999994</v>
      </c>
      <c r="N11" s="4">
        <v>5</v>
      </c>
      <c r="O11" s="4"/>
      <c r="P11" s="4">
        <v>10</v>
      </c>
      <c r="Q11" s="4">
        <f>M11*N11*P11/100</f>
        <v>19307.869424999997</v>
      </c>
      <c r="R11" s="4">
        <v>150</v>
      </c>
      <c r="S11" s="4">
        <f>R11*G11/100</f>
        <v>26545.5</v>
      </c>
      <c r="T11" s="4"/>
      <c r="U11" s="4">
        <f aca="true" t="shared" si="0" ref="U11:U28">K11+M11+Q11+S11</f>
        <v>238932.06367499998</v>
      </c>
      <c r="V11" s="8">
        <v>1</v>
      </c>
      <c r="W11" s="4">
        <f>U11*V11</f>
        <v>238932.06367499998</v>
      </c>
      <c r="X11" s="25">
        <f>V11</f>
        <v>1</v>
      </c>
      <c r="Y11" s="31">
        <f>K11*X11+M11</f>
        <v>193078.69424999997</v>
      </c>
      <c r="Z11" s="21"/>
      <c r="AA11" s="88"/>
      <c r="AB11" s="88"/>
      <c r="AC11" s="88"/>
      <c r="AD11" s="52"/>
      <c r="AE11" s="66"/>
      <c r="AF11" s="66"/>
      <c r="AG11" s="6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2.75">
      <c r="A12" s="2">
        <v>3</v>
      </c>
      <c r="B12" s="27" t="s">
        <v>135</v>
      </c>
      <c r="C12" s="64"/>
      <c r="D12" s="2" t="s">
        <v>117</v>
      </c>
      <c r="E12" s="5">
        <v>23.07</v>
      </c>
      <c r="F12" s="4"/>
      <c r="G12" s="2">
        <v>17697</v>
      </c>
      <c r="H12" s="2">
        <v>3.69</v>
      </c>
      <c r="I12" s="2">
        <v>2.34</v>
      </c>
      <c r="J12" s="2"/>
      <c r="K12" s="4">
        <f>G12*H12*I12</f>
        <v>152806.51619999998</v>
      </c>
      <c r="L12" s="4">
        <v>25</v>
      </c>
      <c r="M12" s="4">
        <f>G12*H12*I12*L12/100</f>
        <v>38201.629049999996</v>
      </c>
      <c r="N12" s="4">
        <v>5</v>
      </c>
      <c r="O12" s="4"/>
      <c r="P12" s="4">
        <v>10</v>
      </c>
      <c r="Q12" s="4">
        <f>M12*N12*P12/100</f>
        <v>19100.814524999998</v>
      </c>
      <c r="R12" s="4"/>
      <c r="S12" s="4">
        <f>R12*G12/100</f>
        <v>0</v>
      </c>
      <c r="T12" s="4"/>
      <c r="U12" s="4">
        <f t="shared" si="0"/>
        <v>210108.95977499997</v>
      </c>
      <c r="V12" s="8">
        <v>1</v>
      </c>
      <c r="W12" s="4">
        <f>U12*V12</f>
        <v>210108.95977499997</v>
      </c>
      <c r="X12" s="25">
        <f>V12</f>
        <v>1</v>
      </c>
      <c r="Y12" s="31">
        <f>K12*X12+M12</f>
        <v>191008.14524999997</v>
      </c>
      <c r="Z12" s="21"/>
      <c r="AA12" s="88"/>
      <c r="AB12" s="88"/>
      <c r="AC12" s="88"/>
      <c r="AD12" s="52"/>
      <c r="AE12" s="66"/>
      <c r="AF12" s="66"/>
      <c r="AG12" s="6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11.25" customHeight="1">
      <c r="A13" s="2">
        <v>4</v>
      </c>
      <c r="B13" s="60" t="s">
        <v>29</v>
      </c>
      <c r="C13" s="64"/>
      <c r="D13" s="2" t="s">
        <v>30</v>
      </c>
      <c r="E13" s="5"/>
      <c r="F13" s="4"/>
      <c r="G13" s="2">
        <v>17697</v>
      </c>
      <c r="H13" s="2">
        <v>2.89</v>
      </c>
      <c r="I13" s="2">
        <v>1.45</v>
      </c>
      <c r="J13" s="2">
        <v>1.15</v>
      </c>
      <c r="K13" s="4">
        <f>G13*H13*I13*J13</f>
        <v>85283.170275</v>
      </c>
      <c r="L13" s="4"/>
      <c r="M13" s="4">
        <f>G13*H13*L13/100</f>
        <v>0</v>
      </c>
      <c r="N13" s="4"/>
      <c r="O13" s="4"/>
      <c r="P13" s="4">
        <v>10</v>
      </c>
      <c r="Q13" s="4">
        <f>K13*P13/100</f>
        <v>8528.3170275</v>
      </c>
      <c r="R13" s="4"/>
      <c r="S13" s="4"/>
      <c r="T13" s="4"/>
      <c r="U13" s="4">
        <f t="shared" si="0"/>
        <v>93811.4873025</v>
      </c>
      <c r="V13" s="8">
        <v>1</v>
      </c>
      <c r="W13" s="4">
        <f>U13*V13</f>
        <v>93811.4873025</v>
      </c>
      <c r="X13" s="25">
        <f>V13</f>
        <v>1</v>
      </c>
      <c r="Y13" s="31">
        <f>K13*X13+M13</f>
        <v>85283.170275</v>
      </c>
      <c r="Z13" s="7"/>
      <c r="AA13" s="66"/>
      <c r="AB13" s="66"/>
      <c r="AC13" s="66"/>
      <c r="AD13" s="52"/>
      <c r="AE13" s="66"/>
      <c r="AF13" s="66"/>
      <c r="AG13" s="6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12.75" customHeight="1">
      <c r="A14" s="2">
        <v>5</v>
      </c>
      <c r="B14" s="60" t="s">
        <v>31</v>
      </c>
      <c r="C14" s="64"/>
      <c r="D14" s="2" t="s">
        <v>30</v>
      </c>
      <c r="E14" s="5"/>
      <c r="F14" s="4"/>
      <c r="G14" s="2">
        <v>17697</v>
      </c>
      <c r="H14" s="2">
        <v>2.89</v>
      </c>
      <c r="I14" s="2">
        <v>1.45</v>
      </c>
      <c r="J14" s="2"/>
      <c r="K14" s="4">
        <f>G14*H14*I14</f>
        <v>74159.2785</v>
      </c>
      <c r="L14" s="4"/>
      <c r="M14" s="4">
        <f>G14*H14*L14/100</f>
        <v>0</v>
      </c>
      <c r="N14" s="4"/>
      <c r="O14" s="4"/>
      <c r="P14" s="4">
        <v>10</v>
      </c>
      <c r="Q14" s="4">
        <f>K14*P14/100</f>
        <v>7415.92785</v>
      </c>
      <c r="R14" s="4"/>
      <c r="S14" s="4"/>
      <c r="T14" s="4"/>
      <c r="U14" s="4">
        <f t="shared" si="0"/>
        <v>81575.20635</v>
      </c>
      <c r="V14" s="8">
        <v>1</v>
      </c>
      <c r="W14" s="4">
        <f>U14*V14</f>
        <v>81575.20635</v>
      </c>
      <c r="X14" s="25">
        <f>V14</f>
        <v>1</v>
      </c>
      <c r="Y14" s="31">
        <f>K14*X14+M14</f>
        <v>74159.2785</v>
      </c>
      <c r="Z14" s="7"/>
      <c r="AA14" s="7"/>
      <c r="AB14" s="7"/>
      <c r="AC14" s="7"/>
      <c r="AD14" s="4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12.75" customHeight="1">
      <c r="A15" s="2"/>
      <c r="B15" s="50" t="s">
        <v>32</v>
      </c>
      <c r="C15" s="1"/>
      <c r="D15" s="2"/>
      <c r="E15" s="5"/>
      <c r="F15" s="4"/>
      <c r="G15" s="2"/>
      <c r="H15" s="2"/>
      <c r="I15" s="2"/>
      <c r="J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1">
        <f>SUM(V11:V14)</f>
        <v>4</v>
      </c>
      <c r="W15" s="52">
        <f>SUM(W11:W14)</f>
        <v>624427.7171025</v>
      </c>
      <c r="X15" s="48">
        <f>V15</f>
        <v>4</v>
      </c>
      <c r="Y15" s="47">
        <f>SUM(Y11:Y14)</f>
        <v>543529.2882749999</v>
      </c>
      <c r="Z15" s="7"/>
      <c r="AA15" s="7"/>
      <c r="AB15" s="7"/>
      <c r="AC15" s="7"/>
      <c r="AD15" s="4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2.75">
      <c r="A16" s="2"/>
      <c r="B16" s="34"/>
      <c r="C16" s="35"/>
      <c r="D16" s="36"/>
      <c r="F16" s="35"/>
      <c r="G16" s="143" t="s">
        <v>37</v>
      </c>
      <c r="H16" s="143"/>
      <c r="I16" s="143"/>
      <c r="J16" s="143"/>
      <c r="K16" s="143"/>
      <c r="L16" s="2"/>
      <c r="M16" s="2"/>
      <c r="N16" s="37"/>
      <c r="O16" s="37"/>
      <c r="P16" s="4"/>
      <c r="Q16" s="4"/>
      <c r="R16" s="4"/>
      <c r="S16" s="4"/>
      <c r="T16" s="4"/>
      <c r="U16" s="4"/>
      <c r="V16" s="8"/>
      <c r="W16" s="4"/>
      <c r="X16" s="5"/>
      <c r="Y16" s="5"/>
      <c r="Z16" s="7"/>
      <c r="AA16" s="7"/>
      <c r="AB16" s="7"/>
      <c r="AC16" s="7"/>
      <c r="AD16" s="4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12.75">
      <c r="A17" s="2">
        <v>1</v>
      </c>
      <c r="B17" s="76" t="s">
        <v>28</v>
      </c>
      <c r="C17" s="64"/>
      <c r="D17" s="2" t="s">
        <v>119</v>
      </c>
      <c r="E17" s="2">
        <v>37.08</v>
      </c>
      <c r="F17" s="4" t="s">
        <v>131</v>
      </c>
      <c r="G17" s="2">
        <v>17697</v>
      </c>
      <c r="H17" s="2">
        <v>4.53</v>
      </c>
      <c r="I17" s="2">
        <v>2.34</v>
      </c>
      <c r="J17" s="2"/>
      <c r="K17" s="4">
        <f>G17*H17*I17</f>
        <v>187591.7394</v>
      </c>
      <c r="L17" s="4">
        <v>25</v>
      </c>
      <c r="M17" s="4">
        <f>G17*H17*I17*L17/100</f>
        <v>46897.93484999999</v>
      </c>
      <c r="N17" s="4">
        <v>5</v>
      </c>
      <c r="O17" s="31"/>
      <c r="P17" s="4">
        <v>10</v>
      </c>
      <c r="Q17" s="4">
        <f>M17*N17*P17/100</f>
        <v>23448.967424999995</v>
      </c>
      <c r="R17" s="4">
        <v>150</v>
      </c>
      <c r="S17" s="4">
        <f>R17*G17/100</f>
        <v>26545.5</v>
      </c>
      <c r="T17" s="4"/>
      <c r="U17" s="4">
        <f t="shared" si="0"/>
        <v>284484.14167499996</v>
      </c>
      <c r="V17" s="8">
        <v>1</v>
      </c>
      <c r="W17" s="4">
        <f>U17*V17</f>
        <v>284484.14167499996</v>
      </c>
      <c r="X17" s="25">
        <f>V17</f>
        <v>1</v>
      </c>
      <c r="Y17" s="31">
        <f>K17*X17+M17</f>
        <v>234489.67424999998</v>
      </c>
      <c r="Z17" s="7"/>
      <c r="AA17" s="66"/>
      <c r="AB17" s="66"/>
      <c r="AC17" s="66"/>
      <c r="AD17" s="52"/>
      <c r="AE17" s="66"/>
      <c r="AF17" s="66"/>
      <c r="AG17" s="6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12.75">
      <c r="A18" s="2">
        <v>2</v>
      </c>
      <c r="B18" s="27" t="s">
        <v>135</v>
      </c>
      <c r="C18" s="64"/>
      <c r="D18" s="2" t="s">
        <v>118</v>
      </c>
      <c r="E18" s="5">
        <v>12.04</v>
      </c>
      <c r="F18" s="4">
        <v>1</v>
      </c>
      <c r="G18" s="2">
        <v>17697</v>
      </c>
      <c r="H18" s="2">
        <v>4.12</v>
      </c>
      <c r="I18" s="2">
        <v>2.34</v>
      </c>
      <c r="J18" s="2"/>
      <c r="K18" s="4">
        <f>G18*H18*I18</f>
        <v>170613.2376</v>
      </c>
      <c r="L18" s="4">
        <v>25</v>
      </c>
      <c r="M18" s="4">
        <f>G18*H18*I18*L18/100</f>
        <v>42653.3094</v>
      </c>
      <c r="N18" s="4">
        <v>5</v>
      </c>
      <c r="O18" s="4"/>
      <c r="P18" s="4">
        <v>10</v>
      </c>
      <c r="Q18" s="4">
        <f>M18*N18*P18/100</f>
        <v>21326.6547</v>
      </c>
      <c r="R18" s="4">
        <v>150</v>
      </c>
      <c r="S18" s="4">
        <f>R18*G18/100</f>
        <v>26545.5</v>
      </c>
      <c r="T18" s="4"/>
      <c r="U18" s="4">
        <f t="shared" si="0"/>
        <v>261138.70169999998</v>
      </c>
      <c r="V18" s="8">
        <v>0.75</v>
      </c>
      <c r="W18" s="4">
        <f>U18*V18</f>
        <v>195854.02627499998</v>
      </c>
      <c r="X18" s="25">
        <f>V18</f>
        <v>0.75</v>
      </c>
      <c r="Y18" s="31">
        <v>140127</v>
      </c>
      <c r="Z18" s="7"/>
      <c r="AA18" s="66"/>
      <c r="AB18" s="66"/>
      <c r="AC18" s="66"/>
      <c r="AD18" s="52"/>
      <c r="AE18" s="66"/>
      <c r="AF18" s="66"/>
      <c r="AG18" s="6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12.75">
      <c r="A19" s="2">
        <v>4</v>
      </c>
      <c r="B19" s="60" t="s">
        <v>29</v>
      </c>
      <c r="C19" s="64"/>
      <c r="D19" s="2" t="s">
        <v>30</v>
      </c>
      <c r="E19" s="5"/>
      <c r="F19" s="4"/>
      <c r="G19" s="2">
        <v>17697</v>
      </c>
      <c r="H19" s="2">
        <v>2.89</v>
      </c>
      <c r="I19" s="2">
        <v>1.45</v>
      </c>
      <c r="J19" s="2">
        <v>1.15</v>
      </c>
      <c r="K19" s="4">
        <f>G19*H19*I19*J19</f>
        <v>85283.170275</v>
      </c>
      <c r="L19" s="4"/>
      <c r="M19" s="4">
        <f>G19*H19*L19/100</f>
        <v>0</v>
      </c>
      <c r="N19" s="4"/>
      <c r="O19" s="4"/>
      <c r="P19" s="4">
        <v>10</v>
      </c>
      <c r="Q19" s="4">
        <f>K19*P19/100</f>
        <v>8528.3170275</v>
      </c>
      <c r="R19" s="4"/>
      <c r="S19" s="4"/>
      <c r="T19" s="4"/>
      <c r="U19" s="4">
        <f t="shared" si="0"/>
        <v>93811.4873025</v>
      </c>
      <c r="V19" s="8">
        <v>1</v>
      </c>
      <c r="W19" s="4">
        <f>U19*V19</f>
        <v>93811.4873025</v>
      </c>
      <c r="X19" s="25">
        <f>V19</f>
        <v>1</v>
      </c>
      <c r="Y19" s="31">
        <f>K19*X19+M19</f>
        <v>85283.170275</v>
      </c>
      <c r="Z19" s="7"/>
      <c r="AA19" s="66"/>
      <c r="AB19" s="66"/>
      <c r="AC19" s="66"/>
      <c r="AD19" s="52"/>
      <c r="AE19" s="66"/>
      <c r="AF19" s="66"/>
      <c r="AG19" s="6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12.75" customHeight="1">
      <c r="A20" s="2">
        <v>5</v>
      </c>
      <c r="B20" s="60" t="s">
        <v>31</v>
      </c>
      <c r="C20" s="64"/>
      <c r="D20" s="2" t="s">
        <v>30</v>
      </c>
      <c r="E20" s="5"/>
      <c r="F20" s="4"/>
      <c r="G20" s="2">
        <v>17697</v>
      </c>
      <c r="H20" s="2">
        <v>2.89</v>
      </c>
      <c r="I20" s="2">
        <v>1.45</v>
      </c>
      <c r="J20" s="2"/>
      <c r="K20" s="4">
        <f>G20*H20*I20</f>
        <v>74159.2785</v>
      </c>
      <c r="L20" s="4"/>
      <c r="M20" s="4">
        <f>G20*H20*L20/100</f>
        <v>0</v>
      </c>
      <c r="N20" s="4"/>
      <c r="O20" s="4"/>
      <c r="P20" s="4">
        <v>10</v>
      </c>
      <c r="Q20" s="4">
        <f>K20*P20/100</f>
        <v>7415.92785</v>
      </c>
      <c r="R20" s="4"/>
      <c r="S20" s="4"/>
      <c r="T20" s="4">
        <v>6194</v>
      </c>
      <c r="U20" s="4">
        <v>87769</v>
      </c>
      <c r="V20" s="8">
        <v>1</v>
      </c>
      <c r="W20" s="4">
        <f>U20*V20</f>
        <v>87769</v>
      </c>
      <c r="X20" s="25">
        <f>V20</f>
        <v>1</v>
      </c>
      <c r="Y20" s="31">
        <f>K20*X20+M20</f>
        <v>74159.2785</v>
      </c>
      <c r="Z20" s="7"/>
      <c r="AA20" s="7"/>
      <c r="AB20" s="7"/>
      <c r="AC20" s="7"/>
      <c r="AD20" s="4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ht="12.75">
      <c r="A21" s="2"/>
      <c r="B21" s="50" t="s">
        <v>32</v>
      </c>
      <c r="C21" s="1"/>
      <c r="D21" s="2"/>
      <c r="E21" s="5"/>
      <c r="F21" s="4"/>
      <c r="G21" s="2"/>
      <c r="H21" s="2"/>
      <c r="I21" s="2"/>
      <c r="J21" s="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1">
        <f>SUM(V17:V20)</f>
        <v>3.75</v>
      </c>
      <c r="W21" s="52">
        <f>SUM(W17:W20)</f>
        <v>661918.6552525</v>
      </c>
      <c r="X21" s="48">
        <f>SUM(X17:X20)</f>
        <v>3.75</v>
      </c>
      <c r="Y21" s="47">
        <f>SUM(Y17:Y20)</f>
        <v>534059.123025</v>
      </c>
      <c r="Z21" s="7"/>
      <c r="AA21" s="7"/>
      <c r="AB21" s="7"/>
      <c r="AC21" s="7"/>
      <c r="AD21" s="4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ht="12.75">
      <c r="A22" s="2"/>
      <c r="B22" s="3"/>
      <c r="C22" s="1"/>
      <c r="D22" s="2"/>
      <c r="E22" s="5"/>
      <c r="F22" s="53"/>
      <c r="G22" s="144"/>
      <c r="H22" s="144"/>
      <c r="I22" s="144"/>
      <c r="J22" s="144"/>
      <c r="K22" s="144"/>
      <c r="L22" s="4"/>
      <c r="M22" s="4"/>
      <c r="N22" s="4"/>
      <c r="O22" s="4"/>
      <c r="P22" s="4"/>
      <c r="Q22" s="4"/>
      <c r="R22" s="4"/>
      <c r="S22" s="4"/>
      <c r="T22" s="4"/>
      <c r="U22" s="4"/>
      <c r="V22" s="8"/>
      <c r="W22" s="4"/>
      <c r="X22" s="25"/>
      <c r="Y22" s="31"/>
      <c r="Z22" s="7"/>
      <c r="AA22" s="7"/>
      <c r="AB22" s="7"/>
      <c r="AC22" s="7"/>
      <c r="AD22" s="4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12.75">
      <c r="A23" s="2"/>
      <c r="B23" s="34"/>
      <c r="C23" s="35"/>
      <c r="D23" s="36"/>
      <c r="F23" s="35"/>
      <c r="G23" s="143" t="s">
        <v>36</v>
      </c>
      <c r="H23" s="143"/>
      <c r="I23" s="143"/>
      <c r="J23" s="143"/>
      <c r="K23" s="143"/>
      <c r="L23" s="2"/>
      <c r="M23" s="2"/>
      <c r="N23" s="37"/>
      <c r="O23" s="37"/>
      <c r="P23" s="4"/>
      <c r="Q23" s="4"/>
      <c r="R23" s="4"/>
      <c r="S23" s="4"/>
      <c r="T23" s="4"/>
      <c r="U23" s="4"/>
      <c r="V23" s="8"/>
      <c r="W23" s="4"/>
      <c r="X23" s="5"/>
      <c r="Y23" s="5"/>
      <c r="Z23" s="7"/>
      <c r="AA23" s="7"/>
      <c r="AB23" s="7"/>
      <c r="AC23" s="7"/>
      <c r="AD23" s="4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  <row r="24" spans="1:124" ht="12.75">
      <c r="A24" s="2">
        <v>1</v>
      </c>
      <c r="B24" s="76" t="s">
        <v>28</v>
      </c>
      <c r="C24" s="1"/>
      <c r="D24" s="2" t="s">
        <v>117</v>
      </c>
      <c r="E24" s="2">
        <v>20</v>
      </c>
      <c r="F24" s="4"/>
      <c r="G24" s="2">
        <v>17697</v>
      </c>
      <c r="H24" s="2">
        <v>3.69</v>
      </c>
      <c r="I24" s="2">
        <v>2.34</v>
      </c>
      <c r="J24" s="2"/>
      <c r="K24" s="4">
        <f>G24*H24*I24</f>
        <v>152806.51619999998</v>
      </c>
      <c r="L24" s="4">
        <v>25</v>
      </c>
      <c r="M24" s="4">
        <f>G24*H24*I24*L24/100</f>
        <v>38201.629049999996</v>
      </c>
      <c r="N24" s="4">
        <v>5</v>
      </c>
      <c r="O24" s="31"/>
      <c r="P24" s="4">
        <v>10</v>
      </c>
      <c r="Q24" s="4">
        <f>M24*N24*P24/100</f>
        <v>19100.814524999998</v>
      </c>
      <c r="R24" s="4">
        <v>150</v>
      </c>
      <c r="S24" s="4">
        <f>R24*G24/100</f>
        <v>26545.5</v>
      </c>
      <c r="T24" s="4"/>
      <c r="U24" s="4">
        <f t="shared" si="0"/>
        <v>236654.45977499997</v>
      </c>
      <c r="V24" s="8">
        <v>1</v>
      </c>
      <c r="W24" s="4">
        <f>U24*V24</f>
        <v>236654.45977499997</v>
      </c>
      <c r="X24" s="25"/>
      <c r="Y24" s="31"/>
      <c r="Z24" s="7"/>
      <c r="AA24" s="66"/>
      <c r="AB24" s="66"/>
      <c r="AC24" s="66"/>
      <c r="AD24" s="52"/>
      <c r="AE24" s="66"/>
      <c r="AF24" s="66"/>
      <c r="AG24" s="6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ht="12.75">
      <c r="A25" s="2">
        <v>2</v>
      </c>
      <c r="B25" s="76" t="s">
        <v>74</v>
      </c>
      <c r="C25" s="64"/>
      <c r="D25" s="2" t="s">
        <v>117</v>
      </c>
      <c r="E25" s="5">
        <v>40.09</v>
      </c>
      <c r="F25" s="4"/>
      <c r="G25" s="2">
        <v>17697</v>
      </c>
      <c r="H25" s="2">
        <v>3.73</v>
      </c>
      <c r="I25" s="2">
        <v>2.34</v>
      </c>
      <c r="J25" s="2"/>
      <c r="K25" s="4">
        <f>G25*H25*I25</f>
        <v>154462.95539999998</v>
      </c>
      <c r="L25" s="4">
        <v>25</v>
      </c>
      <c r="M25" s="4">
        <f>G25*H25*I25*L25/100</f>
        <v>38615.738849999994</v>
      </c>
      <c r="N25" s="4">
        <v>5</v>
      </c>
      <c r="O25" s="4"/>
      <c r="P25" s="4">
        <v>10</v>
      </c>
      <c r="Q25" s="4">
        <f>M25*N25*P25/100</f>
        <v>19307.869424999997</v>
      </c>
      <c r="R25" s="4">
        <v>150</v>
      </c>
      <c r="S25" s="4">
        <f>R25*G25/100</f>
        <v>26545.5</v>
      </c>
      <c r="T25" s="4"/>
      <c r="U25" s="4">
        <f t="shared" si="0"/>
        <v>238932.06367499998</v>
      </c>
      <c r="V25" s="8">
        <v>1</v>
      </c>
      <c r="W25" s="4">
        <f>U25*V25</f>
        <v>238932.06367499998</v>
      </c>
      <c r="X25" s="25">
        <f>V25</f>
        <v>1</v>
      </c>
      <c r="Y25" s="31">
        <f>K25*X25+M25</f>
        <v>193078.69424999997</v>
      </c>
      <c r="Z25" s="7"/>
      <c r="AA25" s="66"/>
      <c r="AB25" s="66"/>
      <c r="AC25" s="66"/>
      <c r="AD25" s="52"/>
      <c r="AE25" s="66"/>
      <c r="AF25" s="66"/>
      <c r="AG25" s="6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ht="12.75">
      <c r="A26" s="2">
        <v>3</v>
      </c>
      <c r="B26" s="27" t="s">
        <v>135</v>
      </c>
      <c r="C26" s="64"/>
      <c r="D26" s="2" t="s">
        <v>120</v>
      </c>
      <c r="E26" s="5">
        <v>10.03</v>
      </c>
      <c r="F26" s="4">
        <v>2</v>
      </c>
      <c r="G26" s="2">
        <v>17697</v>
      </c>
      <c r="H26" s="2">
        <v>4.04</v>
      </c>
      <c r="I26" s="2">
        <v>2.34</v>
      </c>
      <c r="J26" s="2"/>
      <c r="K26" s="4">
        <f>G26*H26*I26</f>
        <v>167300.3592</v>
      </c>
      <c r="L26" s="4">
        <v>25</v>
      </c>
      <c r="M26" s="4">
        <f>G26*H26*I26*L26/100</f>
        <v>41825.0898</v>
      </c>
      <c r="N26" s="4">
        <v>5</v>
      </c>
      <c r="O26" s="4"/>
      <c r="P26" s="4">
        <v>10</v>
      </c>
      <c r="Q26" s="4">
        <f>M26*N26*P26/100</f>
        <v>20912.5449</v>
      </c>
      <c r="R26" s="4"/>
      <c r="S26" s="4">
        <f>R26*G26/100</f>
        <v>0</v>
      </c>
      <c r="T26" s="4"/>
      <c r="U26" s="4">
        <f t="shared" si="0"/>
        <v>230037.99390000003</v>
      </c>
      <c r="V26" s="8">
        <v>1</v>
      </c>
      <c r="W26" s="4">
        <f>U26*V26</f>
        <v>230037.99390000003</v>
      </c>
      <c r="X26" s="25">
        <f>V26</f>
        <v>1</v>
      </c>
      <c r="Y26" s="31">
        <f>K26*X26+M26</f>
        <v>209125.44900000002</v>
      </c>
      <c r="Z26" s="7"/>
      <c r="AA26" s="66"/>
      <c r="AB26" s="66"/>
      <c r="AC26" s="66"/>
      <c r="AD26" s="52"/>
      <c r="AE26" s="66"/>
      <c r="AF26" s="66"/>
      <c r="AG26" s="6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ht="12.75">
      <c r="A27" s="2">
        <v>4</v>
      </c>
      <c r="B27" s="60" t="s">
        <v>29</v>
      </c>
      <c r="C27" s="64"/>
      <c r="D27" s="2" t="s">
        <v>30</v>
      </c>
      <c r="E27" s="5"/>
      <c r="F27" s="4"/>
      <c r="G27" s="2">
        <v>17697</v>
      </c>
      <c r="H27" s="2">
        <v>2.89</v>
      </c>
      <c r="I27" s="2">
        <v>1.45</v>
      </c>
      <c r="J27" s="2">
        <v>1.15</v>
      </c>
      <c r="K27" s="4">
        <f>G27*H27*I27*J27</f>
        <v>85283.170275</v>
      </c>
      <c r="L27" s="4"/>
      <c r="M27" s="4">
        <f>G27*H27*L27/100</f>
        <v>0</v>
      </c>
      <c r="N27" s="4"/>
      <c r="O27" s="4"/>
      <c r="P27" s="4">
        <v>10</v>
      </c>
      <c r="Q27" s="4">
        <f>K27*P27/100</f>
        <v>8528.3170275</v>
      </c>
      <c r="R27" s="4"/>
      <c r="S27" s="4"/>
      <c r="T27" s="4"/>
      <c r="U27" s="4">
        <f t="shared" si="0"/>
        <v>93811.4873025</v>
      </c>
      <c r="V27" s="8">
        <v>1</v>
      </c>
      <c r="W27" s="4">
        <f>U27*V27</f>
        <v>93811.4873025</v>
      </c>
      <c r="X27" s="25">
        <f>V27</f>
        <v>1</v>
      </c>
      <c r="Y27" s="31">
        <f>K27*X27+M27</f>
        <v>85283.170275</v>
      </c>
      <c r="Z27" s="7"/>
      <c r="AA27" s="66"/>
      <c r="AB27" s="66"/>
      <c r="AC27" s="66"/>
      <c r="AD27" s="52"/>
      <c r="AE27" s="66"/>
      <c r="AF27" s="66"/>
      <c r="AG27" s="6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ht="12.75">
      <c r="A28" s="2">
        <v>5</v>
      </c>
      <c r="B28" s="60" t="s">
        <v>31</v>
      </c>
      <c r="C28" s="64"/>
      <c r="D28" s="2" t="s">
        <v>30</v>
      </c>
      <c r="E28" s="5"/>
      <c r="F28" s="4"/>
      <c r="G28" s="2">
        <v>17697</v>
      </c>
      <c r="H28" s="2">
        <v>2.89</v>
      </c>
      <c r="I28" s="2">
        <v>1.45</v>
      </c>
      <c r="J28" s="2"/>
      <c r="K28" s="4">
        <f>G28*H28*I28</f>
        <v>74159.2785</v>
      </c>
      <c r="L28" s="4"/>
      <c r="M28" s="4">
        <f>G28*H28*L28/100</f>
        <v>0</v>
      </c>
      <c r="N28" s="4"/>
      <c r="O28" s="4"/>
      <c r="P28" s="4">
        <v>10</v>
      </c>
      <c r="Q28" s="4">
        <f>K28*P28/100</f>
        <v>7415.92785</v>
      </c>
      <c r="R28" s="4"/>
      <c r="S28" s="4"/>
      <c r="T28" s="4"/>
      <c r="U28" s="4">
        <f t="shared" si="0"/>
        <v>81575.20635</v>
      </c>
      <c r="V28" s="8">
        <v>1</v>
      </c>
      <c r="W28" s="4">
        <f>U28*V28</f>
        <v>81575.20635</v>
      </c>
      <c r="X28" s="25">
        <f>V28</f>
        <v>1</v>
      </c>
      <c r="Y28" s="31">
        <f>K28*X28+M28</f>
        <v>74159.2785</v>
      </c>
      <c r="Z28" s="7"/>
      <c r="AA28" s="7"/>
      <c r="AB28" s="7"/>
      <c r="AC28" s="7"/>
      <c r="AD28" s="4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ht="12.75">
      <c r="A29" s="2"/>
      <c r="B29" s="50" t="s">
        <v>32</v>
      </c>
      <c r="C29" s="1"/>
      <c r="D29" s="2"/>
      <c r="E29" s="5"/>
      <c r="F29" s="4"/>
      <c r="G29" s="2"/>
      <c r="H29" s="2"/>
      <c r="I29" s="2"/>
      <c r="J29" s="2"/>
      <c r="K29" s="4"/>
      <c r="L29" s="4"/>
      <c r="M29" s="4"/>
      <c r="N29" s="4"/>
      <c r="O29" s="4"/>
      <c r="P29" s="4"/>
      <c r="Q29" s="31"/>
      <c r="R29" s="4"/>
      <c r="S29" s="4"/>
      <c r="T29" s="4"/>
      <c r="U29" s="4"/>
      <c r="V29" s="51">
        <f>SUM(V24:V28)</f>
        <v>5</v>
      </c>
      <c r="W29" s="52">
        <f>SUM(W24:W28)</f>
        <v>881011.2110024999</v>
      </c>
      <c r="X29" s="48">
        <v>4</v>
      </c>
      <c r="Y29" s="47">
        <f>SUM(Y24:Y28)</f>
        <v>561646.5920249999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</row>
    <row r="30" spans="1:124" ht="12.75">
      <c r="A30" s="2"/>
      <c r="B30" s="27"/>
      <c r="C30" s="32"/>
      <c r="D30" s="2"/>
      <c r="E30" s="5"/>
      <c r="F30" s="4"/>
      <c r="G30" s="2"/>
      <c r="H30" s="2"/>
      <c r="I30" s="2"/>
      <c r="J30" s="2"/>
      <c r="K30" s="4"/>
      <c r="L30" s="4"/>
      <c r="M30" s="4"/>
      <c r="N30" s="4"/>
      <c r="O30" s="31"/>
      <c r="R30" s="4"/>
      <c r="S30" s="4"/>
      <c r="T30" s="4"/>
      <c r="U30" s="4"/>
      <c r="V30" s="8"/>
      <c r="W30" s="4"/>
      <c r="X30" s="25"/>
      <c r="Y30" s="31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ht="12.75">
      <c r="A31" s="2"/>
      <c r="B31" s="27"/>
      <c r="C31" s="32"/>
      <c r="D31" s="2"/>
      <c r="E31" s="2"/>
      <c r="F31" s="4"/>
      <c r="G31" s="2"/>
      <c r="H31" s="2"/>
      <c r="I31" s="2"/>
      <c r="J31" s="2"/>
      <c r="K31" s="4"/>
      <c r="L31" s="4"/>
      <c r="M31" s="4"/>
      <c r="N31" s="4"/>
      <c r="O31" s="4"/>
      <c r="R31" s="4"/>
      <c r="S31" s="4"/>
      <c r="T31" s="4"/>
      <c r="U31" s="4"/>
      <c r="V31" s="8"/>
      <c r="W31" s="4"/>
      <c r="X31" s="25"/>
      <c r="Y31" s="31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</row>
    <row r="32" spans="1:124" ht="12.75">
      <c r="A32" s="2"/>
      <c r="B32" s="27"/>
      <c r="C32" s="32"/>
      <c r="D32" s="2"/>
      <c r="E32" s="5"/>
      <c r="F32" s="4"/>
      <c r="G32" s="2"/>
      <c r="H32" s="2"/>
      <c r="I32" s="2"/>
      <c r="J32" s="2"/>
      <c r="K32" s="4"/>
      <c r="L32" s="4"/>
      <c r="M32" s="4"/>
      <c r="N32" s="4"/>
      <c r="O32" s="4"/>
      <c r="R32" s="4"/>
      <c r="S32" s="4"/>
      <c r="T32" s="4"/>
      <c r="U32" s="4"/>
      <c r="V32" s="51">
        <f>V15+V21+V29</f>
        <v>12.75</v>
      </c>
      <c r="W32" s="52">
        <f>W15+W21+W29</f>
        <v>2167357.5833575</v>
      </c>
      <c r="X32" s="48">
        <f>X15+X21+X29</f>
        <v>11.75</v>
      </c>
      <c r="Y32" s="47">
        <f>Y15+Y21+Y29</f>
        <v>1639235.0033249997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ht="12.75">
      <c r="A33" s="2"/>
      <c r="B33" s="3"/>
      <c r="C33" s="32"/>
      <c r="D33" s="2"/>
      <c r="E33" s="5"/>
      <c r="F33" s="4"/>
      <c r="G33" s="2"/>
      <c r="H33" s="2"/>
      <c r="I33" s="2"/>
      <c r="J33" s="2"/>
      <c r="K33" s="4"/>
      <c r="L33" s="4"/>
      <c r="M33" s="4"/>
      <c r="N33" s="4"/>
      <c r="O33" s="4"/>
      <c r="R33" s="4"/>
      <c r="S33" s="4"/>
      <c r="T33" s="4"/>
      <c r="U33" s="4"/>
      <c r="V33" s="8"/>
      <c r="W33" s="4"/>
      <c r="X33" s="25"/>
      <c r="Y33" s="31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ht="12.75" customHeight="1">
      <c r="A34" s="2"/>
      <c r="B34" s="3"/>
      <c r="C34" s="32"/>
      <c r="D34" s="2"/>
      <c r="E34" s="5"/>
      <c r="F34" s="4"/>
      <c r="G34" s="2"/>
      <c r="H34" s="2"/>
      <c r="I34" s="2"/>
      <c r="J34" s="2"/>
      <c r="K34" s="4"/>
      <c r="L34" s="4"/>
      <c r="M34" s="4"/>
      <c r="N34" s="4"/>
      <c r="O34" s="4"/>
      <c r="R34" s="4"/>
      <c r="S34" s="4"/>
      <c r="T34" s="4"/>
      <c r="U34" s="4"/>
      <c r="V34" s="8"/>
      <c r="W34" s="4"/>
      <c r="X34" s="4"/>
      <c r="Y34" s="5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ht="12.75">
      <c r="A35" s="2"/>
      <c r="B35" s="50"/>
      <c r="C35" s="32"/>
      <c r="D35" s="2"/>
      <c r="E35" s="5"/>
      <c r="F35" s="4"/>
      <c r="G35" s="2"/>
      <c r="H35" s="2"/>
      <c r="I35" s="2"/>
      <c r="J35" s="2"/>
      <c r="K35" s="2"/>
      <c r="L35" s="4"/>
      <c r="M35" s="4"/>
      <c r="N35" s="4"/>
      <c r="O35" s="4"/>
      <c r="P35" s="4"/>
      <c r="Q35" s="4"/>
      <c r="R35" s="4"/>
      <c r="S35" s="4"/>
      <c r="T35" s="4"/>
      <c r="U35" s="4"/>
      <c r="V35" s="51"/>
      <c r="W35" s="54"/>
      <c r="X35" s="54"/>
      <c r="Y35" s="54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  <row r="36" spans="1:124" ht="12.75">
      <c r="A36" s="2"/>
      <c r="G36" s="2"/>
      <c r="H36" s="2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  <c r="U36" s="4"/>
      <c r="V36" s="8"/>
      <c r="W36" s="5"/>
      <c r="X36" s="5"/>
      <c r="Y36" s="5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</row>
    <row r="37" spans="1:124" ht="12.75">
      <c r="A37" s="2"/>
      <c r="B37" s="44"/>
      <c r="C37" s="33"/>
      <c r="D37" s="2"/>
      <c r="E37" s="2"/>
      <c r="F37" s="4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39"/>
      <c r="W37" s="43"/>
      <c r="X37" s="39"/>
      <c r="Y37" s="43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</row>
    <row r="38" spans="1:124" ht="11.25" customHeight="1">
      <c r="A38" s="2"/>
      <c r="B38" s="3"/>
      <c r="C38" s="3"/>
      <c r="D38" s="2"/>
      <c r="E38" s="2"/>
      <c r="F38" s="4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V38" s="40"/>
      <c r="W38" s="41"/>
      <c r="X38" s="41"/>
      <c r="Y38" s="5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</row>
    <row r="39" spans="1:124" ht="12.75">
      <c r="A39" s="2"/>
      <c r="B39" s="3"/>
      <c r="C39" s="3"/>
      <c r="D39" s="2"/>
      <c r="E39" s="2"/>
      <c r="F39" s="4" t="s">
        <v>5</v>
      </c>
      <c r="G39" s="5"/>
      <c r="H39" s="5"/>
      <c r="I39" s="5"/>
      <c r="J39" s="5"/>
      <c r="K39" s="5"/>
      <c r="L39" s="4"/>
      <c r="M39" s="4"/>
      <c r="N39" s="5"/>
      <c r="O39" s="5"/>
      <c r="P39" s="5"/>
      <c r="Q39" s="5"/>
      <c r="R39" s="5"/>
      <c r="S39" s="5"/>
      <c r="T39" s="5"/>
      <c r="U39" s="5"/>
      <c r="V39" s="8"/>
      <c r="W39" s="5"/>
      <c r="X39" s="5"/>
      <c r="Y39" s="5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</row>
    <row r="40" spans="1:124" ht="12.75">
      <c r="A40" s="2"/>
      <c r="B40" s="44"/>
      <c r="C40" s="33"/>
      <c r="D40" s="2"/>
      <c r="E40" s="2"/>
      <c r="F40" s="4"/>
      <c r="G40" s="5"/>
      <c r="H40" s="5"/>
      <c r="I40" s="5"/>
      <c r="J40" s="5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V40" s="39"/>
      <c r="W40" s="43"/>
      <c r="X40" s="39"/>
      <c r="Y40" s="43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</row>
    <row r="41" spans="1:124" ht="12.75">
      <c r="A41" s="2"/>
      <c r="B41" s="3"/>
      <c r="C41" s="3"/>
      <c r="D41" s="2"/>
      <c r="E41" s="2"/>
      <c r="F41" s="4" t="s">
        <v>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8"/>
      <c r="W41" s="5"/>
      <c r="X41" s="5"/>
      <c r="Y41" s="5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</row>
    <row r="42" spans="1:124" ht="12.75">
      <c r="A42" s="2"/>
      <c r="B42" s="44"/>
      <c r="C42" s="33"/>
      <c r="D42" s="2"/>
      <c r="E42" s="2"/>
      <c r="F42" s="4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39"/>
      <c r="W42" s="43"/>
      <c r="X42" s="39"/>
      <c r="Y42" s="43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</row>
    <row r="43" spans="1:124" ht="12.75">
      <c r="A43" s="2"/>
      <c r="B43" s="3"/>
      <c r="C43" s="3"/>
      <c r="D43" s="2"/>
      <c r="E43" s="2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8"/>
      <c r="W43" s="5"/>
      <c r="X43" s="5"/>
      <c r="Y43" s="5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</row>
    <row r="44" spans="1:124" ht="12.75">
      <c r="A44" s="2"/>
      <c r="B44" s="3"/>
      <c r="C44" s="3"/>
      <c r="D44" s="2"/>
      <c r="E44" s="9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8"/>
      <c r="W44" s="5"/>
      <c r="X44" s="5"/>
      <c r="Y44" s="5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</row>
    <row r="45" spans="1:124" ht="12.75">
      <c r="A45" s="2"/>
      <c r="B45" s="3"/>
      <c r="C45" s="3"/>
      <c r="D45" s="2"/>
      <c r="E45" s="2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5"/>
      <c r="X45" s="5"/>
      <c r="Y45" s="5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</row>
    <row r="46" spans="1:124" ht="12.75">
      <c r="A46" s="2"/>
      <c r="B46" s="3"/>
      <c r="C46" s="3"/>
      <c r="D46" s="2"/>
      <c r="E46" s="2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5"/>
      <c r="X46" s="5"/>
      <c r="Y46" s="5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</row>
    <row r="47" spans="1:124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5"/>
      <c r="X47" s="5"/>
      <c r="Y47" s="5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</row>
    <row r="48" spans="1:124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5"/>
      <c r="X48" s="5"/>
      <c r="Y48" s="5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</row>
    <row r="49" spans="1:124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5"/>
      <c r="X49" s="5"/>
      <c r="Y49" s="5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</row>
    <row r="50" spans="1:124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5"/>
      <c r="X50" s="5"/>
      <c r="Y50" s="5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</row>
    <row r="51" spans="1:124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5"/>
      <c r="X51" s="5"/>
      <c r="Y51" s="5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</row>
    <row r="52" spans="1:124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5"/>
      <c r="X52" s="5"/>
      <c r="Y52" s="5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</row>
    <row r="53" spans="1:124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5"/>
      <c r="X53" s="5"/>
      <c r="Y53" s="5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</row>
    <row r="54" spans="1:124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5"/>
      <c r="X54" s="5"/>
      <c r="Y54" s="5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5"/>
      <c r="X55" s="5"/>
      <c r="Y55" s="5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5"/>
      <c r="X56" s="5"/>
      <c r="Y56" s="5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</row>
    <row r="57" spans="1:124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5"/>
      <c r="X58" s="5"/>
      <c r="Y58" s="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</row>
    <row r="59" spans="1:124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5"/>
      <c r="X59" s="5"/>
      <c r="Y59" s="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</row>
    <row r="60" spans="1:124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5"/>
      <c r="X60" s="5"/>
      <c r="Y60" s="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</row>
    <row r="61" spans="1:124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5"/>
      <c r="X61" s="5"/>
      <c r="Y61" s="5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</row>
    <row r="62" spans="1:124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5"/>
      <c r="X62" s="5"/>
      <c r="Y62" s="5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</row>
    <row r="63" spans="1:124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5"/>
      <c r="X63" s="5"/>
      <c r="Y63" s="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</row>
    <row r="64" spans="1:124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5"/>
      <c r="X64" s="5"/>
      <c r="Y64" s="5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</row>
    <row r="65" spans="1:124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5"/>
      <c r="X65" s="5"/>
      <c r="Y65" s="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</row>
    <row r="66" spans="1:124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5"/>
      <c r="X66" s="5"/>
      <c r="Y66" s="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</row>
    <row r="67" spans="1:124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5"/>
      <c r="X67" s="5"/>
      <c r="Y67" s="5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</row>
    <row r="68" spans="1:124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5"/>
      <c r="X68" s="5"/>
      <c r="Y68" s="5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</row>
    <row r="69" spans="1:124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5"/>
      <c r="X69" s="5"/>
      <c r="Y69" s="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</row>
    <row r="70" spans="1:124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5"/>
      <c r="X70" s="5"/>
      <c r="Y70" s="5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</row>
    <row r="71" spans="1:124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5"/>
      <c r="X71" s="5"/>
      <c r="Y71" s="5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</row>
    <row r="72" spans="1:124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5"/>
      <c r="X72" s="5"/>
      <c r="Y72" s="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</row>
    <row r="73" spans="1:124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</row>
    <row r="74" spans="1:124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5"/>
      <c r="X74" s="5"/>
      <c r="Y74" s="5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</row>
    <row r="75" spans="1:124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5"/>
      <c r="X75" s="5"/>
      <c r="Y75" s="5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1:124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5"/>
      <c r="X76" s="5"/>
      <c r="Y76" s="5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</row>
    <row r="77" spans="1:124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  <c r="W77" s="5"/>
      <c r="X77" s="5"/>
      <c r="Y77" s="5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</row>
    <row r="78" spans="1:124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5"/>
      <c r="X78" s="5"/>
      <c r="Y78" s="5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</row>
    <row r="79" spans="1:124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5"/>
      <c r="X79" s="5"/>
      <c r="Y79" s="5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</row>
    <row r="80" spans="1:124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5"/>
      <c r="X80" s="5"/>
      <c r="Y80" s="5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</row>
    <row r="81" spans="1:124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5"/>
      <c r="X81" s="5"/>
      <c r="Y81" s="5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</row>
    <row r="82" spans="1:124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5"/>
      <c r="X82" s="5"/>
      <c r="Y82" s="5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</row>
    <row r="83" spans="1:124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5"/>
      <c r="X83" s="5"/>
      <c r="Y83" s="5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</row>
    <row r="84" spans="1:124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5"/>
      <c r="X84" s="5"/>
      <c r="Y84" s="5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</row>
    <row r="85" spans="1:124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5"/>
      <c r="X85" s="5"/>
      <c r="Y85" s="5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</row>
    <row r="86" spans="1:124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5"/>
      <c r="X86" s="5"/>
      <c r="Y86" s="5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</row>
    <row r="87" spans="1:124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5"/>
      <c r="X87" s="5"/>
      <c r="Y87" s="5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</row>
    <row r="88" spans="1:124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5"/>
      <c r="X88" s="5"/>
      <c r="Y88" s="5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</row>
    <row r="89" spans="1:124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5"/>
      <c r="X89" s="5"/>
      <c r="Y89" s="5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1:124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5"/>
      <c r="X90" s="5"/>
      <c r="Y90" s="5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</row>
    <row r="91" spans="1:124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5"/>
      <c r="X91" s="5"/>
      <c r="Y91" s="5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</row>
    <row r="92" spans="1:124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5"/>
      <c r="X92" s="5"/>
      <c r="Y92" s="5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</row>
    <row r="93" spans="1:124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5"/>
      <c r="X93" s="5"/>
      <c r="Y93" s="5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</row>
    <row r="94" spans="1:124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5"/>
      <c r="X94" s="5"/>
      <c r="Y94" s="5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</row>
    <row r="95" spans="1:124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5"/>
      <c r="X95" s="5"/>
      <c r="Y95" s="5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</row>
    <row r="96" spans="1:124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5"/>
      <c r="X96" s="5"/>
      <c r="Y96" s="5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</row>
    <row r="97" spans="1:124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  <c r="W97" s="5"/>
      <c r="X97" s="5"/>
      <c r="Y97" s="5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</row>
    <row r="98" spans="1:124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5"/>
      <c r="X98" s="5"/>
      <c r="Y98" s="5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</row>
    <row r="99" spans="1:124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5"/>
      <c r="X99" s="5"/>
      <c r="Y99" s="5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</row>
    <row r="100" spans="1:124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5"/>
      <c r="X100" s="5"/>
      <c r="Y100" s="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</row>
    <row r="101" spans="1:124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</row>
    <row r="102" spans="1:124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5"/>
      <c r="X102" s="5"/>
      <c r="Y102" s="5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</row>
    <row r="103" spans="1:124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5"/>
      <c r="X103" s="5"/>
      <c r="Y103" s="5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</row>
    <row r="104" spans="1:124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5"/>
      <c r="X104" s="5"/>
      <c r="Y104" s="5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</row>
    <row r="105" spans="1:124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5"/>
      <c r="X105" s="5"/>
      <c r="Y105" s="5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</row>
    <row r="106" spans="1:124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5"/>
      <c r="X106" s="5"/>
      <c r="Y106" s="5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</row>
    <row r="107" spans="1:124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5"/>
      <c r="X107" s="5"/>
      <c r="Y107" s="5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</row>
    <row r="108" spans="1:124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5"/>
      <c r="X108" s="5"/>
      <c r="Y108" s="5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</row>
    <row r="109" spans="1:124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5"/>
      <c r="X109" s="5"/>
      <c r="Y109" s="5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</row>
    <row r="110" spans="1:124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5"/>
      <c r="X110" s="5"/>
      <c r="Y110" s="5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</row>
    <row r="111" spans="1:124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5"/>
      <c r="X111" s="5"/>
      <c r="Y111" s="5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</row>
    <row r="112" spans="1:124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5"/>
      <c r="X112" s="5"/>
      <c r="Y112" s="5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</row>
    <row r="113" spans="1:124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5"/>
      <c r="X113" s="5"/>
      <c r="Y113" s="5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</row>
    <row r="114" spans="1:124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5"/>
      <c r="X114" s="5"/>
      <c r="Y114" s="5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</row>
    <row r="115" spans="1:124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5"/>
      <c r="X115" s="5"/>
      <c r="Y115" s="5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</row>
    <row r="116" spans="1:124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5"/>
      <c r="X116" s="5"/>
      <c r="Y116" s="5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</row>
    <row r="117" spans="1:124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5"/>
      <c r="X117" s="5"/>
      <c r="Y117" s="5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</row>
    <row r="118" spans="1:124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5"/>
      <c r="X118" s="5"/>
      <c r="Y118" s="5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</row>
    <row r="119" spans="1:124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5"/>
      <c r="X119" s="5"/>
      <c r="Y119" s="5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</row>
    <row r="120" spans="1:124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5"/>
      <c r="X120" s="5"/>
      <c r="Y120" s="5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</row>
    <row r="121" spans="1:124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5"/>
      <c r="X121" s="5"/>
      <c r="Y121" s="5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</row>
    <row r="122" spans="1:124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5"/>
      <c r="X122" s="5"/>
      <c r="Y122" s="5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</row>
    <row r="123" spans="1:124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5"/>
      <c r="X123" s="5"/>
      <c r="Y123" s="5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</row>
    <row r="124" spans="1:124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5"/>
      <c r="X124" s="5"/>
      <c r="Y124" s="5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</row>
    <row r="125" spans="1:124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5"/>
      <c r="X125" s="5"/>
      <c r="Y125" s="5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</row>
    <row r="126" spans="1:124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5"/>
      <c r="X126" s="5"/>
      <c r="Y126" s="5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</row>
    <row r="127" spans="1:124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5"/>
      <c r="X127" s="5"/>
      <c r="Y127" s="5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</row>
    <row r="128" spans="1:124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5"/>
      <c r="X128" s="5"/>
      <c r="Y128" s="5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</row>
    <row r="129" spans="1:124" ht="12.75">
      <c r="A129" s="2"/>
      <c r="B129" s="3"/>
      <c r="C129" s="3"/>
      <c r="D129" s="2"/>
      <c r="E129" s="2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5"/>
      <c r="X129" s="5"/>
      <c r="Y129" s="5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</row>
    <row r="130" spans="1:124" ht="12.75">
      <c r="A130" s="2"/>
      <c r="B130" s="3"/>
      <c r="C130" s="3"/>
      <c r="D130" s="2"/>
      <c r="E130" s="2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5"/>
      <c r="X130" s="5"/>
      <c r="Y130" s="5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</row>
    <row r="131" spans="1:124" ht="12.75">
      <c r="A131" s="2"/>
      <c r="B131" s="3"/>
      <c r="C131" s="3"/>
      <c r="D131" s="2"/>
      <c r="E131" s="2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5"/>
      <c r="X131" s="5"/>
      <c r="Y131" s="5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</row>
    <row r="132" spans="1:5" ht="12.75">
      <c r="A132" s="11"/>
      <c r="B132" s="12"/>
      <c r="C132" s="12"/>
      <c r="D132" s="11"/>
      <c r="E132" s="2"/>
    </row>
    <row r="133" spans="1:5" ht="12.75">
      <c r="A133" s="11"/>
      <c r="B133" s="12"/>
      <c r="C133" s="12"/>
      <c r="D133" s="11"/>
      <c r="E133" s="2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2"/>
    </row>
    <row r="160" spans="1:5" ht="12.75">
      <c r="A160" s="11"/>
      <c r="B160" s="12"/>
      <c r="C160" s="12"/>
      <c r="D160" s="11"/>
      <c r="E160" s="2"/>
    </row>
    <row r="161" spans="1:5" ht="12.75">
      <c r="A161" s="11"/>
      <c r="B161" s="12"/>
      <c r="C161" s="12"/>
      <c r="D161" s="11"/>
      <c r="E161" s="2"/>
    </row>
    <row r="162" spans="1:5" ht="12.75">
      <c r="A162" s="11"/>
      <c r="B162" s="12"/>
      <c r="C162" s="12"/>
      <c r="D162" s="11"/>
      <c r="E162" s="2"/>
    </row>
    <row r="163" spans="1:5" ht="12.75">
      <c r="A163" s="11"/>
      <c r="B163" s="12"/>
      <c r="C163" s="12"/>
      <c r="D163" s="11"/>
      <c r="E163" s="2"/>
    </row>
    <row r="164" spans="1:5" ht="12.75">
      <c r="A164" s="11"/>
      <c r="B164" s="12"/>
      <c r="C164" s="12"/>
      <c r="D164" s="11"/>
      <c r="E164" s="2"/>
    </row>
    <row r="165" spans="1:5" ht="12.75">
      <c r="A165" s="11"/>
      <c r="B165" s="12"/>
      <c r="C165" s="12"/>
      <c r="D165" s="11"/>
      <c r="E165" s="12"/>
    </row>
    <row r="166" spans="1:5" ht="12.75">
      <c r="A166" s="11"/>
      <c r="B166" s="12"/>
      <c r="C166" s="12"/>
      <c r="D166" s="11"/>
      <c r="E166" s="12"/>
    </row>
    <row r="167" spans="1:5" ht="12.75">
      <c r="A167" s="11"/>
      <c r="B167" s="12"/>
      <c r="C167" s="12"/>
      <c r="D167" s="11"/>
      <c r="E167" s="12"/>
    </row>
    <row r="168" spans="1:5" ht="12.75">
      <c r="A168" s="11"/>
      <c r="B168" s="12"/>
      <c r="C168" s="12"/>
      <c r="D168" s="11"/>
      <c r="E168" s="12"/>
    </row>
    <row r="169" spans="1:5" ht="12.75">
      <c r="A169" s="11"/>
      <c r="B169" s="12"/>
      <c r="C169" s="12"/>
      <c r="D169" s="11"/>
      <c r="E169" s="12"/>
    </row>
    <row r="170" spans="1:5" ht="12.75">
      <c r="A170" s="11"/>
      <c r="B170" s="12"/>
      <c r="C170" s="12"/>
      <c r="D170" s="11"/>
      <c r="E170" s="12"/>
    </row>
    <row r="171" spans="1:5" ht="12.75">
      <c r="A171" s="11"/>
      <c r="B171" s="12"/>
      <c r="C171" s="12"/>
      <c r="D171" s="11"/>
      <c r="E171" s="12"/>
    </row>
    <row r="172" spans="1:5" ht="12.75">
      <c r="A172" s="11"/>
      <c r="B172" s="12"/>
      <c r="C172" s="12"/>
      <c r="D172" s="11"/>
      <c r="E172" s="12"/>
    </row>
    <row r="173" spans="1:5" ht="12.75">
      <c r="A173" s="11"/>
      <c r="B173" s="12"/>
      <c r="C173" s="12"/>
      <c r="D173" s="11"/>
      <c r="E173" s="12"/>
    </row>
    <row r="174" spans="1:5" ht="12.75">
      <c r="A174" s="11"/>
      <c r="B174" s="12"/>
      <c r="C174" s="12"/>
      <c r="D174" s="11"/>
      <c r="E174" s="12"/>
    </row>
  </sheetData>
  <sheetProtection/>
  <mergeCells count="29">
    <mergeCell ref="G23:K23"/>
    <mergeCell ref="X5:Y6"/>
    <mergeCell ref="X7:X8"/>
    <mergeCell ref="Y7:Y8"/>
    <mergeCell ref="R7:S7"/>
    <mergeCell ref="V5:V8"/>
    <mergeCell ref="W5:W8"/>
    <mergeCell ref="K5:U5"/>
    <mergeCell ref="G16:K16"/>
    <mergeCell ref="G22:K22"/>
    <mergeCell ref="A1:W1"/>
    <mergeCell ref="A5:A8"/>
    <mergeCell ref="B5:B8"/>
    <mergeCell ref="C5:C8"/>
    <mergeCell ref="D5:D8"/>
    <mergeCell ref="E5:E8"/>
    <mergeCell ref="H5:H8"/>
    <mergeCell ref="L7:M7"/>
    <mergeCell ref="F5:F8"/>
    <mergeCell ref="G5:G8"/>
    <mergeCell ref="U7:U8"/>
    <mergeCell ref="L6:U6"/>
    <mergeCell ref="G10:K10"/>
    <mergeCell ref="K4:T4"/>
    <mergeCell ref="K6:K8"/>
    <mergeCell ref="N7:O7"/>
    <mergeCell ref="P7:Q7"/>
    <mergeCell ref="I5:I8"/>
    <mergeCell ref="J5:J8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DU171"/>
  <sheetViews>
    <sheetView tabSelected="1" zoomScalePageLayoutView="0" workbookViewId="0" topLeftCell="A1">
      <selection activeCell="C12" sqref="C12:C31"/>
    </sheetView>
  </sheetViews>
  <sheetFormatPr defaultColWidth="9.00390625" defaultRowHeight="12.75"/>
  <cols>
    <col min="1" max="1" width="4.75390625" style="9" customWidth="1"/>
    <col min="2" max="2" width="14.625" style="6" customWidth="1"/>
    <col min="3" max="3" width="15.75390625" style="6" customWidth="1"/>
    <col min="4" max="4" width="5.00390625" style="9" customWidth="1"/>
    <col min="5" max="5" width="6.375" style="6" customWidth="1"/>
    <col min="6" max="6" width="3.75390625" style="13" customWidth="1"/>
    <col min="7" max="7" width="5.00390625" style="6" customWidth="1"/>
    <col min="8" max="9" width="6.75390625" style="6" customWidth="1"/>
    <col min="10" max="10" width="5.875" style="6" customWidth="1"/>
    <col min="11" max="11" width="7.00390625" style="6" customWidth="1"/>
    <col min="12" max="12" width="4.125" style="6" customWidth="1"/>
    <col min="13" max="13" width="6.125" style="6" customWidth="1"/>
    <col min="14" max="14" width="1.625" style="6" hidden="1" customWidth="1"/>
    <col min="15" max="15" width="4.875" style="6" customWidth="1"/>
    <col min="16" max="16" width="4.125" style="6" customWidth="1"/>
    <col min="17" max="17" width="7.25390625" style="6" customWidth="1"/>
    <col min="18" max="18" width="4.75390625" style="6" customWidth="1"/>
    <col min="19" max="19" width="6.25390625" style="6" customWidth="1"/>
    <col min="20" max="20" width="3.625" style="6" customWidth="1"/>
    <col min="21" max="21" width="3.75390625" style="6" customWidth="1"/>
    <col min="22" max="22" width="7.00390625" style="6" customWidth="1"/>
    <col min="23" max="23" width="6.125" style="14" customWidth="1"/>
    <col min="24" max="24" width="8.875" style="9" customWidth="1"/>
    <col min="25" max="25" width="5.25390625" style="9" customWidth="1"/>
    <col min="26" max="26" width="9.125" style="9" customWidth="1"/>
    <col min="27" max="27" width="6.75390625" style="6" customWidth="1"/>
    <col min="28" max="28" width="8.625" style="6" customWidth="1"/>
    <col min="29" max="29" width="8.25390625" style="6" customWidth="1"/>
    <col min="30" max="30" width="8.375" style="6" customWidth="1"/>
    <col min="31" max="31" width="5.125" style="6" customWidth="1"/>
    <col min="32" max="16384" width="9.125" style="6" customWidth="1"/>
  </cols>
  <sheetData>
    <row r="1" spans="1:25" ht="15.75">
      <c r="A1" s="125" t="s">
        <v>144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2"/>
    </row>
    <row r="2" spans="11:15" ht="15">
      <c r="K2" s="22" t="s">
        <v>196</v>
      </c>
      <c r="L2" s="22"/>
      <c r="M2" s="22"/>
      <c r="N2" s="22"/>
      <c r="O2" s="22"/>
    </row>
    <row r="3" ht="12.75" hidden="1"/>
    <row r="4" spans="11:21" ht="18" customHeight="1">
      <c r="K4" s="141" t="s">
        <v>27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125" ht="12.75" customHeight="1">
      <c r="A5" s="126" t="s">
        <v>2</v>
      </c>
      <c r="B5" s="126" t="s">
        <v>0</v>
      </c>
      <c r="C5" s="126" t="s">
        <v>3</v>
      </c>
      <c r="D5" s="129" t="s">
        <v>10</v>
      </c>
      <c r="E5" s="126" t="s">
        <v>14</v>
      </c>
      <c r="F5" s="123" t="s">
        <v>15</v>
      </c>
      <c r="G5" s="129" t="s">
        <v>18</v>
      </c>
      <c r="H5" s="124" t="s">
        <v>19</v>
      </c>
      <c r="I5" s="124" t="s">
        <v>203</v>
      </c>
      <c r="J5" s="124" t="s">
        <v>203</v>
      </c>
      <c r="K5" s="113" t="s">
        <v>1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120" t="s">
        <v>11</v>
      </c>
      <c r="X5" s="106" t="s">
        <v>20</v>
      </c>
      <c r="Y5" s="119" t="s">
        <v>22</v>
      </c>
      <c r="Z5" s="11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12.75" customHeight="1">
      <c r="A6" s="127"/>
      <c r="B6" s="127"/>
      <c r="C6" s="127"/>
      <c r="D6" s="130"/>
      <c r="E6" s="127"/>
      <c r="F6" s="123"/>
      <c r="G6" s="130"/>
      <c r="H6" s="111"/>
      <c r="I6" s="111"/>
      <c r="J6" s="111"/>
      <c r="K6" s="106" t="s">
        <v>6</v>
      </c>
      <c r="L6" s="131" t="s">
        <v>21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21"/>
      <c r="X6" s="107"/>
      <c r="Y6" s="119"/>
      <c r="Z6" s="119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51.75" customHeight="1">
      <c r="A7" s="127"/>
      <c r="B7" s="127"/>
      <c r="C7" s="127"/>
      <c r="D7" s="129"/>
      <c r="E7" s="127"/>
      <c r="F7" s="123"/>
      <c r="G7" s="129"/>
      <c r="H7" s="111"/>
      <c r="I7" s="111"/>
      <c r="J7" s="111"/>
      <c r="K7" s="107"/>
      <c r="L7" s="119" t="s">
        <v>23</v>
      </c>
      <c r="M7" s="119"/>
      <c r="N7" s="117" t="s">
        <v>9</v>
      </c>
      <c r="O7" s="133"/>
      <c r="P7" s="117" t="s">
        <v>110</v>
      </c>
      <c r="Q7" s="118"/>
      <c r="R7" s="108" t="s">
        <v>140</v>
      </c>
      <c r="S7" s="108"/>
      <c r="T7" s="109" t="s">
        <v>33</v>
      </c>
      <c r="U7" s="110"/>
      <c r="V7" s="111" t="s">
        <v>12</v>
      </c>
      <c r="W7" s="121"/>
      <c r="X7" s="107"/>
      <c r="Y7" s="119" t="s">
        <v>25</v>
      </c>
      <c r="Z7" s="119" t="s">
        <v>26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ht="33.75" customHeight="1">
      <c r="A8" s="128"/>
      <c r="B8" s="128"/>
      <c r="C8" s="128"/>
      <c r="D8" s="129"/>
      <c r="E8" s="128"/>
      <c r="F8" s="123"/>
      <c r="G8" s="129"/>
      <c r="H8" s="112"/>
      <c r="I8" s="112"/>
      <c r="J8" s="112"/>
      <c r="K8" s="108"/>
      <c r="L8" s="23" t="s">
        <v>24</v>
      </c>
      <c r="M8" s="23" t="s">
        <v>7</v>
      </c>
      <c r="N8" s="23" t="s">
        <v>8</v>
      </c>
      <c r="O8" s="23" t="s">
        <v>7</v>
      </c>
      <c r="P8" s="23" t="s">
        <v>8</v>
      </c>
      <c r="Q8" s="23" t="s">
        <v>7</v>
      </c>
      <c r="R8" s="23" t="s">
        <v>8</v>
      </c>
      <c r="S8" s="23" t="s">
        <v>7</v>
      </c>
      <c r="T8" s="23" t="s">
        <v>8</v>
      </c>
      <c r="U8" s="23" t="s">
        <v>7</v>
      </c>
      <c r="V8" s="112"/>
      <c r="W8" s="122"/>
      <c r="X8" s="108"/>
      <c r="Y8" s="119"/>
      <c r="Z8" s="119"/>
      <c r="AA8" s="15"/>
      <c r="AB8" s="16"/>
      <c r="AC8" s="16"/>
      <c r="AD8" s="16"/>
      <c r="AE8" s="16"/>
      <c r="AF8" s="15"/>
      <c r="AG8" s="15"/>
      <c r="AH8" s="16"/>
      <c r="AI8" s="16"/>
      <c r="AJ8" s="16"/>
      <c r="AK8" s="17"/>
      <c r="AL8" s="17"/>
      <c r="AM8" s="17"/>
      <c r="AN8" s="1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 t="s">
        <v>4</v>
      </c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13" customFormat="1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12</v>
      </c>
      <c r="O9" s="24">
        <v>14</v>
      </c>
      <c r="P9" s="24">
        <v>15</v>
      </c>
      <c r="Q9" s="24">
        <v>16</v>
      </c>
      <c r="R9" s="24">
        <v>17</v>
      </c>
      <c r="S9" s="24">
        <v>18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24">
        <v>24</v>
      </c>
      <c r="AA9" s="18"/>
      <c r="AB9" s="18"/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</row>
    <row r="10" spans="1:125" s="13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</row>
    <row r="11" spans="1:125" ht="12.75">
      <c r="A11" s="2"/>
      <c r="B11" s="27"/>
      <c r="E11" s="28"/>
      <c r="F11" s="28"/>
      <c r="G11" s="142" t="s">
        <v>112</v>
      </c>
      <c r="H11" s="142"/>
      <c r="I11" s="142"/>
      <c r="J11" s="142"/>
      <c r="K11" s="142"/>
      <c r="L11" s="29"/>
      <c r="M11" s="29"/>
      <c r="N11" s="28"/>
      <c r="O11" s="28"/>
      <c r="P11" s="30"/>
      <c r="Q11" s="21"/>
      <c r="R11" s="21"/>
      <c r="S11" s="21"/>
      <c r="T11" s="21"/>
      <c r="U11" s="21"/>
      <c r="V11" s="25"/>
      <c r="W11" s="26"/>
      <c r="X11" s="25"/>
      <c r="Y11" s="25"/>
      <c r="Z11" s="25"/>
      <c r="AA11" s="21"/>
      <c r="AB11" s="21"/>
      <c r="AC11" s="21"/>
      <c r="AD11" s="21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ht="12.75" customHeight="1">
      <c r="A12" s="2">
        <v>1</v>
      </c>
      <c r="B12" s="27" t="s">
        <v>125</v>
      </c>
      <c r="C12" s="64"/>
      <c r="D12" s="2" t="s">
        <v>117</v>
      </c>
      <c r="E12" s="5">
        <v>31.02</v>
      </c>
      <c r="F12" s="4"/>
      <c r="G12" s="2">
        <v>17697</v>
      </c>
      <c r="H12" s="2">
        <v>3.73</v>
      </c>
      <c r="I12" s="2">
        <v>2.34</v>
      </c>
      <c r="J12" s="2"/>
      <c r="K12" s="4">
        <f>G12*H12*I12</f>
        <v>154462.95539999998</v>
      </c>
      <c r="L12" s="4">
        <v>25</v>
      </c>
      <c r="M12" s="4">
        <f>G12*H12*I12*L12/100</f>
        <v>38615.738849999994</v>
      </c>
      <c r="N12" s="4">
        <v>5</v>
      </c>
      <c r="O12" s="31"/>
      <c r="P12" s="4">
        <v>10</v>
      </c>
      <c r="Q12" s="4">
        <f>M12*N12*P12/100</f>
        <v>19307.869424999997</v>
      </c>
      <c r="R12" s="31">
        <v>150</v>
      </c>
      <c r="S12" s="31">
        <v>26546</v>
      </c>
      <c r="T12" s="4"/>
      <c r="U12" s="4"/>
      <c r="V12" s="4">
        <f>K12+M12+Q12+S12</f>
        <v>238932.56367499998</v>
      </c>
      <c r="W12" s="26">
        <v>1</v>
      </c>
      <c r="X12" s="31">
        <f>V12*W12</f>
        <v>238932.56367499998</v>
      </c>
      <c r="Y12" s="25">
        <f>W12</f>
        <v>1</v>
      </c>
      <c r="Z12" s="31">
        <f>K12*Y12+M12</f>
        <v>193078.69424999997</v>
      </c>
      <c r="AA12" s="21"/>
      <c r="AB12" s="88"/>
      <c r="AC12" s="88"/>
      <c r="AD12" s="88"/>
      <c r="AE12" s="66"/>
      <c r="AF12" s="66"/>
      <c r="AG12" s="47"/>
      <c r="AH12" s="66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ht="12.75">
      <c r="A13" s="2">
        <v>2</v>
      </c>
      <c r="B13" s="27" t="s">
        <v>74</v>
      </c>
      <c r="C13" s="64"/>
      <c r="D13" s="2" t="s">
        <v>117</v>
      </c>
      <c r="E13" s="5">
        <v>13.1</v>
      </c>
      <c r="F13" s="4"/>
      <c r="G13" s="2">
        <v>17697</v>
      </c>
      <c r="H13" s="2">
        <v>3.61</v>
      </c>
      <c r="I13" s="2">
        <v>2.34</v>
      </c>
      <c r="J13" s="2"/>
      <c r="K13" s="4">
        <f>G13*H13*I13</f>
        <v>149493.6378</v>
      </c>
      <c r="L13" s="4">
        <v>25</v>
      </c>
      <c r="M13" s="4">
        <f>G13*H13*I13*L13/100</f>
        <v>37373.40945</v>
      </c>
      <c r="N13" s="4">
        <v>5</v>
      </c>
      <c r="O13" s="4"/>
      <c r="P13" s="4">
        <v>10</v>
      </c>
      <c r="Q13" s="4">
        <f>M13*N13*P13/100</f>
        <v>18686.704725000003</v>
      </c>
      <c r="R13" s="4">
        <v>150</v>
      </c>
      <c r="S13" s="4">
        <v>26546</v>
      </c>
      <c r="T13" s="4"/>
      <c r="U13" s="4"/>
      <c r="V13" s="4">
        <f aca="true" t="shared" si="0" ref="V13:V31">K13+M13+Q13+S13</f>
        <v>232099.75197500002</v>
      </c>
      <c r="W13" s="26">
        <v>1</v>
      </c>
      <c r="X13" s="31">
        <f>V13*W13</f>
        <v>232099.75197500002</v>
      </c>
      <c r="Y13" s="25">
        <f>W13</f>
        <v>1</v>
      </c>
      <c r="Z13" s="31">
        <f>K13*Y13+M13</f>
        <v>186867.04725</v>
      </c>
      <c r="AA13" s="7"/>
      <c r="AB13" s="66"/>
      <c r="AC13" s="66"/>
      <c r="AD13" s="66"/>
      <c r="AE13" s="66"/>
      <c r="AF13" s="66"/>
      <c r="AG13" s="47"/>
      <c r="AH13" s="6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</row>
    <row r="14" spans="1:125" ht="12.75">
      <c r="A14" s="2">
        <v>3</v>
      </c>
      <c r="B14" s="27" t="s">
        <v>135</v>
      </c>
      <c r="C14" s="64"/>
      <c r="D14" s="2" t="s">
        <v>117</v>
      </c>
      <c r="E14" s="5">
        <v>20</v>
      </c>
      <c r="F14" s="4"/>
      <c r="G14" s="2">
        <v>17697</v>
      </c>
      <c r="H14" s="2">
        <v>3.69</v>
      </c>
      <c r="I14" s="2">
        <v>2.34</v>
      </c>
      <c r="J14" s="2"/>
      <c r="K14" s="4">
        <f>G14*H14*I14</f>
        <v>152806.51619999998</v>
      </c>
      <c r="L14" s="4">
        <v>25</v>
      </c>
      <c r="M14" s="4">
        <f>G14*H14*I14*L14/100</f>
        <v>38201.629049999996</v>
      </c>
      <c r="N14" s="4">
        <v>5</v>
      </c>
      <c r="O14" s="4"/>
      <c r="P14" s="4">
        <v>10</v>
      </c>
      <c r="Q14" s="4">
        <f>M14*N14*P14/100</f>
        <v>19100.814524999998</v>
      </c>
      <c r="R14" s="4"/>
      <c r="S14" s="4"/>
      <c r="T14" s="4"/>
      <c r="U14" s="4"/>
      <c r="V14" s="4">
        <f t="shared" si="0"/>
        <v>210108.95977499997</v>
      </c>
      <c r="W14" s="26">
        <v>0.5</v>
      </c>
      <c r="X14" s="31">
        <f>V14*W14</f>
        <v>105054.47988749998</v>
      </c>
      <c r="Y14" s="25"/>
      <c r="Z14" s="31"/>
      <c r="AA14" s="7"/>
      <c r="AB14" s="66"/>
      <c r="AC14" s="66"/>
      <c r="AD14" s="66"/>
      <c r="AE14" s="66"/>
      <c r="AF14" s="66"/>
      <c r="AG14" s="47"/>
      <c r="AH14" s="66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</row>
    <row r="15" spans="1:125" ht="11.25" customHeight="1">
      <c r="A15" s="2">
        <v>4</v>
      </c>
      <c r="B15" s="33" t="s">
        <v>29</v>
      </c>
      <c r="C15" s="64"/>
      <c r="D15" s="2" t="s">
        <v>30</v>
      </c>
      <c r="E15" s="5"/>
      <c r="F15" s="4"/>
      <c r="G15" s="2">
        <v>17697</v>
      </c>
      <c r="H15" s="2">
        <v>2.89</v>
      </c>
      <c r="I15" s="2">
        <v>1.45</v>
      </c>
      <c r="J15" s="2">
        <v>1.15</v>
      </c>
      <c r="K15" s="4">
        <f>G15*H15*I15*J15</f>
        <v>85283.170275</v>
      </c>
      <c r="L15" s="4"/>
      <c r="M15" s="4">
        <f>G15*H15*L15/100</f>
        <v>0</v>
      </c>
      <c r="N15" s="4"/>
      <c r="O15" s="4"/>
      <c r="P15" s="4">
        <v>10</v>
      </c>
      <c r="Q15" s="4">
        <f>K15*P15/100</f>
        <v>8528.3170275</v>
      </c>
      <c r="R15" s="4"/>
      <c r="S15" s="4"/>
      <c r="T15" s="4"/>
      <c r="U15" s="4"/>
      <c r="V15" s="4">
        <f t="shared" si="0"/>
        <v>93811.4873025</v>
      </c>
      <c r="W15" s="26">
        <v>1</v>
      </c>
      <c r="X15" s="31">
        <f>V15*W15</f>
        <v>93811.4873025</v>
      </c>
      <c r="Y15" s="25">
        <v>1</v>
      </c>
      <c r="Z15" s="31">
        <f>K15*Y15+M15</f>
        <v>85283.170275</v>
      </c>
      <c r="AA15" s="7"/>
      <c r="AB15" s="66"/>
      <c r="AC15" s="66"/>
      <c r="AD15" s="66"/>
      <c r="AE15" s="66"/>
      <c r="AF15" s="66"/>
      <c r="AG15" s="47"/>
      <c r="AH15" s="66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ht="12.75" customHeight="1">
      <c r="A16" s="2"/>
      <c r="B16" s="45" t="s">
        <v>32</v>
      </c>
      <c r="C16" s="1"/>
      <c r="D16" s="2"/>
      <c r="E16" s="5"/>
      <c r="F16" s="4"/>
      <c r="G16" s="2"/>
      <c r="H16" s="2"/>
      <c r="I16" s="2"/>
      <c r="J16" s="2"/>
      <c r="K16" s="4"/>
      <c r="L16" s="4"/>
      <c r="M16" s="4"/>
      <c r="N16" s="4"/>
      <c r="O16" s="4"/>
      <c r="P16" s="4"/>
      <c r="Q16" s="31"/>
      <c r="R16" s="4"/>
      <c r="S16" s="4"/>
      <c r="T16" s="4"/>
      <c r="U16" s="4"/>
      <c r="V16" s="4"/>
      <c r="W16" s="46">
        <f>SUM(W12:W15)</f>
        <v>3.5</v>
      </c>
      <c r="X16" s="47">
        <f>SUM(X12:X15)</f>
        <v>669898.28284</v>
      </c>
      <c r="Y16" s="48">
        <f>SUM(Y12:Y15)</f>
        <v>3</v>
      </c>
      <c r="Z16" s="49">
        <f>SUM(Z12:Z15)</f>
        <v>465228.911775</v>
      </c>
      <c r="AA16" s="7"/>
      <c r="AB16" s="7"/>
      <c r="AC16" s="7"/>
      <c r="AD16" s="7"/>
      <c r="AE16" s="7"/>
      <c r="AF16" s="7"/>
      <c r="AG16" s="31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</row>
    <row r="17" spans="1:125" ht="12.75">
      <c r="A17" s="2"/>
      <c r="B17" s="34"/>
      <c r="C17" s="35"/>
      <c r="D17" s="36"/>
      <c r="F17" s="35"/>
      <c r="G17" s="143"/>
      <c r="H17" s="143"/>
      <c r="I17" s="143"/>
      <c r="J17" s="143"/>
      <c r="K17" s="143"/>
      <c r="L17" s="2"/>
      <c r="M17" s="2"/>
      <c r="N17" s="37"/>
      <c r="O17" s="37"/>
      <c r="P17" s="4"/>
      <c r="Q17" s="4"/>
      <c r="R17" s="4"/>
      <c r="S17" s="4"/>
      <c r="T17" s="4"/>
      <c r="U17" s="4"/>
      <c r="V17" s="4"/>
      <c r="W17" s="8"/>
      <c r="X17" s="4"/>
      <c r="Y17" s="5"/>
      <c r="Z17" s="5"/>
      <c r="AA17" s="7"/>
      <c r="AB17" s="7"/>
      <c r="AC17" s="7"/>
      <c r="AD17" s="7"/>
      <c r="AE17" s="7"/>
      <c r="AF17" s="7"/>
      <c r="AG17" s="31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ht="12.75">
      <c r="A18" s="2"/>
      <c r="B18" s="50"/>
      <c r="C18" s="1"/>
      <c r="D18" s="2"/>
      <c r="E18" s="5"/>
      <c r="F18" s="4"/>
      <c r="G18" s="2"/>
      <c r="H18" s="2"/>
      <c r="I18" s="2"/>
      <c r="J18" s="2"/>
      <c r="K18" s="4"/>
      <c r="L18" s="4"/>
      <c r="M18" s="4"/>
      <c r="N18" s="4"/>
      <c r="O18" s="4"/>
      <c r="P18" s="4"/>
      <c r="Q18" s="31"/>
      <c r="R18" s="4"/>
      <c r="S18" s="4"/>
      <c r="T18" s="4"/>
      <c r="U18" s="4"/>
      <c r="V18" s="4"/>
      <c r="W18" s="51"/>
      <c r="X18" s="52"/>
      <c r="Y18" s="51"/>
      <c r="Z18" s="47"/>
      <c r="AA18" s="7"/>
      <c r="AB18" s="7"/>
      <c r="AC18" s="7"/>
      <c r="AD18" s="7"/>
      <c r="AE18" s="7"/>
      <c r="AF18" s="7"/>
      <c r="AG18" s="31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ht="12.75">
      <c r="A19" s="2"/>
      <c r="B19" s="3"/>
      <c r="C19" s="1"/>
      <c r="D19" s="2"/>
      <c r="E19" s="5"/>
      <c r="F19" s="53"/>
      <c r="G19" s="144" t="s">
        <v>111</v>
      </c>
      <c r="H19" s="144"/>
      <c r="I19" s="144"/>
      <c r="J19" s="144"/>
      <c r="K19" s="144"/>
      <c r="L19" s="4"/>
      <c r="M19" s="4"/>
      <c r="N19" s="4"/>
      <c r="O19" s="4"/>
      <c r="P19" s="4"/>
      <c r="Q19" s="31"/>
      <c r="R19" s="4"/>
      <c r="S19" s="4"/>
      <c r="T19" s="4"/>
      <c r="U19" s="4"/>
      <c r="V19" s="4"/>
      <c r="W19" s="8"/>
      <c r="X19" s="4"/>
      <c r="Y19" s="25"/>
      <c r="Z19" s="31"/>
      <c r="AA19" s="7"/>
      <c r="AB19" s="7"/>
      <c r="AC19" s="7"/>
      <c r="AD19" s="7"/>
      <c r="AE19" s="7"/>
      <c r="AF19" s="7"/>
      <c r="AG19" s="31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ht="12.75">
      <c r="A20" s="2">
        <v>1</v>
      </c>
      <c r="B20" s="76" t="s">
        <v>125</v>
      </c>
      <c r="C20" s="64"/>
      <c r="D20" s="2" t="s">
        <v>118</v>
      </c>
      <c r="E20" s="5">
        <v>36.01</v>
      </c>
      <c r="F20" s="4">
        <v>1</v>
      </c>
      <c r="G20" s="2">
        <v>17697</v>
      </c>
      <c r="H20" s="2">
        <v>4.41</v>
      </c>
      <c r="I20" s="2">
        <v>2.34</v>
      </c>
      <c r="J20" s="2"/>
      <c r="K20" s="4">
        <f>G20*H20*I20</f>
        <v>182622.4218</v>
      </c>
      <c r="L20" s="4">
        <v>25</v>
      </c>
      <c r="M20" s="4">
        <f>G20*H20*I20*L20/100</f>
        <v>45655.60545</v>
      </c>
      <c r="N20" s="4">
        <v>5</v>
      </c>
      <c r="O20" s="4"/>
      <c r="P20" s="4">
        <v>10</v>
      </c>
      <c r="Q20" s="4">
        <f>M20*N20*P20/100</f>
        <v>22827.802725</v>
      </c>
      <c r="R20" s="4">
        <v>150</v>
      </c>
      <c r="S20" s="4">
        <f>R20*G20/100</f>
        <v>26545.5</v>
      </c>
      <c r="T20" s="4"/>
      <c r="U20" s="4"/>
      <c r="V20" s="4">
        <f t="shared" si="0"/>
        <v>277651.329975</v>
      </c>
      <c r="W20" s="8">
        <v>1</v>
      </c>
      <c r="X20" s="4">
        <f>V20*W20</f>
        <v>277651.329975</v>
      </c>
      <c r="Y20" s="25">
        <f>W20</f>
        <v>1</v>
      </c>
      <c r="Z20" s="31">
        <f>K20*Y20+M20</f>
        <v>228278.02725</v>
      </c>
      <c r="AA20" s="7"/>
      <c r="AB20" s="66"/>
      <c r="AC20" s="66"/>
      <c r="AD20" s="66"/>
      <c r="AE20" s="66"/>
      <c r="AF20" s="66"/>
      <c r="AG20" s="47"/>
      <c r="AH20" s="66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ht="12.75">
      <c r="A21" s="2">
        <v>3</v>
      </c>
      <c r="B21" s="27" t="s">
        <v>135</v>
      </c>
      <c r="C21" s="64"/>
      <c r="D21" s="2" t="s">
        <v>117</v>
      </c>
      <c r="E21" s="2" t="s">
        <v>130</v>
      </c>
      <c r="F21" s="4"/>
      <c r="G21" s="2">
        <v>17697</v>
      </c>
      <c r="H21" s="2">
        <v>3.32</v>
      </c>
      <c r="I21" s="2">
        <v>2.34</v>
      </c>
      <c r="J21" s="2"/>
      <c r="K21" s="4">
        <f>G21*H21*I21</f>
        <v>137484.45359999998</v>
      </c>
      <c r="L21" s="4">
        <v>25</v>
      </c>
      <c r="M21" s="4">
        <f>G21*H21*I21*L21/100</f>
        <v>34371.113399999995</v>
      </c>
      <c r="N21" s="4">
        <v>5</v>
      </c>
      <c r="O21" s="31"/>
      <c r="P21" s="4">
        <v>10</v>
      </c>
      <c r="Q21" s="4">
        <f>M21*N21*P21/100</f>
        <v>17185.5567</v>
      </c>
      <c r="R21" s="4"/>
      <c r="S21" s="4">
        <f>R21*G21/100</f>
        <v>0</v>
      </c>
      <c r="T21" s="4"/>
      <c r="U21" s="4"/>
      <c r="V21" s="4">
        <f t="shared" si="0"/>
        <v>189041.1237</v>
      </c>
      <c r="W21" s="8">
        <v>1</v>
      </c>
      <c r="X21" s="4">
        <f>V21*W21</f>
        <v>189041.1237</v>
      </c>
      <c r="Y21" s="25">
        <v>1</v>
      </c>
      <c r="Z21" s="31">
        <f>K21*Y21+M21</f>
        <v>171855.56699999998</v>
      </c>
      <c r="AA21" s="7"/>
      <c r="AB21" s="66"/>
      <c r="AC21" s="66"/>
      <c r="AD21" s="66"/>
      <c r="AE21" s="66"/>
      <c r="AF21" s="66"/>
      <c r="AG21" s="47"/>
      <c r="AH21" s="66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ht="12.75">
      <c r="A22" s="2">
        <v>4</v>
      </c>
      <c r="B22" s="60" t="s">
        <v>29</v>
      </c>
      <c r="C22" s="64"/>
      <c r="D22" s="2" t="s">
        <v>30</v>
      </c>
      <c r="E22" s="5"/>
      <c r="F22" s="4"/>
      <c r="G22" s="2">
        <v>17697</v>
      </c>
      <c r="H22" s="2">
        <v>2.89</v>
      </c>
      <c r="I22" s="2">
        <v>1.45</v>
      </c>
      <c r="J22" s="2">
        <v>1.15</v>
      </c>
      <c r="K22" s="4">
        <f>G22*H22*I22*J22</f>
        <v>85283.170275</v>
      </c>
      <c r="L22" s="4"/>
      <c r="M22" s="4">
        <f>G22*H22*L22/100</f>
        <v>0</v>
      </c>
      <c r="N22" s="4"/>
      <c r="O22" s="4"/>
      <c r="P22" s="4">
        <v>10</v>
      </c>
      <c r="Q22" s="4">
        <f>K22*P22/100</f>
        <v>8528.3170275</v>
      </c>
      <c r="R22" s="4"/>
      <c r="S22" s="4"/>
      <c r="T22" s="4"/>
      <c r="U22" s="4"/>
      <c r="V22" s="4">
        <f t="shared" si="0"/>
        <v>93811.4873025</v>
      </c>
      <c r="W22" s="8">
        <v>1</v>
      </c>
      <c r="X22" s="4">
        <f>V22*W22</f>
        <v>93811.4873025</v>
      </c>
      <c r="Y22" s="4">
        <v>1</v>
      </c>
      <c r="Z22" s="31">
        <f>K22*Y22+M22</f>
        <v>85283.170275</v>
      </c>
      <c r="AA22" s="7"/>
      <c r="AB22" s="66"/>
      <c r="AC22" s="66"/>
      <c r="AD22" s="66"/>
      <c r="AE22" s="66"/>
      <c r="AF22" s="66"/>
      <c r="AG22" s="47"/>
      <c r="AH22" s="6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ht="12.75">
      <c r="A23" s="2"/>
      <c r="B23" s="50" t="s">
        <v>32</v>
      </c>
      <c r="C23" s="1"/>
      <c r="D23" s="2"/>
      <c r="E23" s="5"/>
      <c r="F23" s="4"/>
      <c r="G23" s="2"/>
      <c r="H23" s="2"/>
      <c r="I23" s="2"/>
      <c r="J23" s="2"/>
      <c r="K23" s="2"/>
      <c r="L23" s="2"/>
      <c r="M23" s="2"/>
      <c r="N23" s="4"/>
      <c r="O23" s="4"/>
      <c r="P23" s="4"/>
      <c r="Q23" s="4"/>
      <c r="R23" s="4"/>
      <c r="S23" s="4"/>
      <c r="T23" s="4"/>
      <c r="U23" s="4"/>
      <c r="V23" s="4"/>
      <c r="W23" s="51">
        <f>SUM(W20:W22)</f>
        <v>3</v>
      </c>
      <c r="X23" s="54">
        <f>SUM(X20:X22)</f>
        <v>560503.9409775</v>
      </c>
      <c r="Y23" s="51">
        <f>SUM(Y20:Y22)</f>
        <v>3</v>
      </c>
      <c r="Z23" s="49">
        <f>SUM(Z20:Z22)</f>
        <v>485416.76452499995</v>
      </c>
      <c r="AA23" s="66"/>
      <c r="AB23" s="7"/>
      <c r="AC23" s="7"/>
      <c r="AD23" s="7"/>
      <c r="AE23" s="7"/>
      <c r="AF23" s="7"/>
      <c r="AG23" s="31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ht="12.75">
      <c r="A24" s="2"/>
      <c r="B24" s="50"/>
      <c r="C24" s="1"/>
      <c r="D24" s="2"/>
      <c r="E24" s="5"/>
      <c r="F24" s="4"/>
      <c r="G24" s="2"/>
      <c r="H24" s="2"/>
      <c r="I24" s="2"/>
      <c r="J24" s="2"/>
      <c r="K24" s="2"/>
      <c r="L24" s="2"/>
      <c r="M24" s="2"/>
      <c r="N24" s="4"/>
      <c r="O24" s="4"/>
      <c r="P24" s="4"/>
      <c r="Q24" s="4"/>
      <c r="R24" s="4"/>
      <c r="S24" s="4"/>
      <c r="T24" s="4"/>
      <c r="U24" s="4"/>
      <c r="V24" s="4"/>
      <c r="W24" s="51"/>
      <c r="X24" s="54"/>
      <c r="Y24" s="51"/>
      <c r="Z24" s="49"/>
      <c r="AA24" s="66"/>
      <c r="AB24" s="7"/>
      <c r="AC24" s="7"/>
      <c r="AD24" s="7"/>
      <c r="AE24" s="7"/>
      <c r="AF24" s="7"/>
      <c r="AG24" s="3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ht="12.75">
      <c r="A25" s="2"/>
      <c r="B25" s="50"/>
      <c r="C25" s="1"/>
      <c r="D25" s="2"/>
      <c r="E25" s="5"/>
      <c r="F25" s="4"/>
      <c r="G25" s="2"/>
      <c r="H25" s="2"/>
      <c r="I25" s="2"/>
      <c r="J25" s="2"/>
      <c r="K25" s="2"/>
      <c r="L25" s="2"/>
      <c r="M25" s="2"/>
      <c r="N25" s="4"/>
      <c r="O25" s="4"/>
      <c r="P25" s="4"/>
      <c r="Q25" s="4"/>
      <c r="R25" s="4"/>
      <c r="S25" s="4"/>
      <c r="T25" s="4"/>
      <c r="U25" s="4"/>
      <c r="V25" s="4"/>
      <c r="W25" s="51"/>
      <c r="X25" s="54"/>
      <c r="Y25" s="51"/>
      <c r="Z25" s="49"/>
      <c r="AA25" s="66"/>
      <c r="AB25" s="7"/>
      <c r="AC25" s="7"/>
      <c r="AD25" s="7"/>
      <c r="AE25" s="7"/>
      <c r="AF25" s="7"/>
      <c r="AG25" s="31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ht="12.75">
      <c r="A26" s="2"/>
      <c r="B26" s="3"/>
      <c r="C26" s="1"/>
      <c r="D26" s="36"/>
      <c r="G26" s="143" t="s">
        <v>34</v>
      </c>
      <c r="H26" s="143"/>
      <c r="I26" s="143"/>
      <c r="J26" s="143"/>
      <c r="K26" s="143"/>
      <c r="L26" s="143"/>
      <c r="M26" s="143"/>
      <c r="N26" s="4"/>
      <c r="O26" s="4"/>
      <c r="P26" s="4"/>
      <c r="Q26" s="4"/>
      <c r="R26" s="4"/>
      <c r="S26" s="4"/>
      <c r="T26" s="4"/>
      <c r="U26" s="4"/>
      <c r="V26" s="4"/>
      <c r="W26" s="8"/>
      <c r="X26" s="4"/>
      <c r="Y26" s="4"/>
      <c r="Z26" s="5"/>
      <c r="AA26" s="7"/>
      <c r="AB26" s="7"/>
      <c r="AC26" s="7"/>
      <c r="AD26" s="7"/>
      <c r="AE26" s="7"/>
      <c r="AF26" s="7"/>
      <c r="AG26" s="31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ht="12.75">
      <c r="A27" s="2">
        <v>1</v>
      </c>
      <c r="B27" s="76" t="s">
        <v>28</v>
      </c>
      <c r="C27" s="94"/>
      <c r="D27" s="2" t="s">
        <v>117</v>
      </c>
      <c r="E27" s="5">
        <v>8.05</v>
      </c>
      <c r="F27" s="4"/>
      <c r="G27" s="2">
        <v>17697</v>
      </c>
      <c r="H27" s="2">
        <v>3.53</v>
      </c>
      <c r="I27" s="2">
        <v>2.34</v>
      </c>
      <c r="J27" s="2"/>
      <c r="K27" s="4">
        <f>G27*H27*I27</f>
        <v>146180.75939999998</v>
      </c>
      <c r="L27" s="4">
        <v>25</v>
      </c>
      <c r="M27" s="4">
        <f>G27*H27*I27*L27/100</f>
        <v>36545.189849999995</v>
      </c>
      <c r="N27" s="4">
        <v>5</v>
      </c>
      <c r="O27" s="31"/>
      <c r="P27" s="9">
        <v>10</v>
      </c>
      <c r="Q27" s="4">
        <f>M27*N27*P27/100</f>
        <v>18272.594924999998</v>
      </c>
      <c r="R27" s="4">
        <v>150</v>
      </c>
      <c r="S27" s="4">
        <f>R27*G27/100</f>
        <v>26545.5</v>
      </c>
      <c r="T27" s="4"/>
      <c r="U27" s="4"/>
      <c r="V27" s="4">
        <f t="shared" si="0"/>
        <v>227544.044175</v>
      </c>
      <c r="W27" s="8">
        <v>1</v>
      </c>
      <c r="X27" s="4">
        <f>V27*W27</f>
        <v>227544.044175</v>
      </c>
      <c r="Y27" s="25">
        <f>W27</f>
        <v>1</v>
      </c>
      <c r="Z27" s="31">
        <f>K27*Y27+M27</f>
        <v>182725.94924999998</v>
      </c>
      <c r="AA27" s="7"/>
      <c r="AB27" s="66"/>
      <c r="AC27" s="66"/>
      <c r="AD27" s="66"/>
      <c r="AE27" s="66"/>
      <c r="AF27" s="66"/>
      <c r="AG27" s="47"/>
      <c r="AH27" s="66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ht="12.75">
      <c r="A28" s="2">
        <v>2</v>
      </c>
      <c r="B28" s="76" t="s">
        <v>125</v>
      </c>
      <c r="C28" s="94"/>
      <c r="D28" s="2" t="s">
        <v>118</v>
      </c>
      <c r="E28" s="2">
        <v>21</v>
      </c>
      <c r="F28" s="4">
        <v>1</v>
      </c>
      <c r="G28" s="2">
        <v>17697</v>
      </c>
      <c r="H28" s="2">
        <v>4.34</v>
      </c>
      <c r="I28" s="2">
        <v>2.34</v>
      </c>
      <c r="J28" s="2"/>
      <c r="K28" s="4">
        <f>G28*H28*I28</f>
        <v>179723.65319999997</v>
      </c>
      <c r="L28" s="4">
        <v>25</v>
      </c>
      <c r="M28" s="4">
        <f>G28*H28*I28*L28/100</f>
        <v>44930.91329999999</v>
      </c>
      <c r="N28" s="4">
        <v>5</v>
      </c>
      <c r="O28" s="4"/>
      <c r="P28" s="9">
        <v>10</v>
      </c>
      <c r="Q28" s="4">
        <f>M28*N28*P28/100</f>
        <v>22465.456649999996</v>
      </c>
      <c r="R28" s="4">
        <v>150</v>
      </c>
      <c r="S28" s="4">
        <f>R28*G28/100</f>
        <v>26545.5</v>
      </c>
      <c r="T28" s="4"/>
      <c r="U28" s="4"/>
      <c r="V28" s="4">
        <f t="shared" si="0"/>
        <v>273665.52314999996</v>
      </c>
      <c r="W28" s="8">
        <v>1</v>
      </c>
      <c r="X28" s="4">
        <f>V28*W28</f>
        <v>273665.52314999996</v>
      </c>
      <c r="Y28" s="25">
        <f>W28</f>
        <v>1</v>
      </c>
      <c r="Z28" s="31">
        <f>K28*Y28+M28</f>
        <v>224654.56649999996</v>
      </c>
      <c r="AA28" s="7"/>
      <c r="AB28" s="66"/>
      <c r="AC28" s="66"/>
      <c r="AD28" s="66"/>
      <c r="AE28" s="66"/>
      <c r="AF28" s="66"/>
      <c r="AG28" s="47"/>
      <c r="AH28" s="66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ht="12.75">
      <c r="A29" s="2">
        <v>3</v>
      </c>
      <c r="B29" s="27" t="s">
        <v>135</v>
      </c>
      <c r="C29" s="1"/>
      <c r="D29" s="2" t="s">
        <v>117</v>
      </c>
      <c r="E29" s="2">
        <v>20</v>
      </c>
      <c r="F29" s="4"/>
      <c r="G29" s="2">
        <v>17697</v>
      </c>
      <c r="H29" s="2">
        <v>3.69</v>
      </c>
      <c r="I29" s="2">
        <v>2.34</v>
      </c>
      <c r="J29" s="2"/>
      <c r="K29" s="4">
        <f>G29*H29*I29</f>
        <v>152806.51619999998</v>
      </c>
      <c r="L29" s="4">
        <v>25</v>
      </c>
      <c r="M29" s="4">
        <f>G29*H29*I29*L29/100</f>
        <v>38201.629049999996</v>
      </c>
      <c r="N29" s="4">
        <v>5</v>
      </c>
      <c r="O29" s="31"/>
      <c r="P29" s="4">
        <v>10</v>
      </c>
      <c r="Q29" s="4">
        <f>M29*N29*P29/100</f>
        <v>19100.814524999998</v>
      </c>
      <c r="R29" s="4"/>
      <c r="S29" s="4">
        <f>R29*G29/100</f>
        <v>0</v>
      </c>
      <c r="T29" s="4"/>
      <c r="U29" s="4"/>
      <c r="V29" s="4">
        <f t="shared" si="0"/>
        <v>210108.95977499997</v>
      </c>
      <c r="W29" s="8">
        <v>0.5</v>
      </c>
      <c r="X29" s="4">
        <f>V29*W29</f>
        <v>105054.47988749998</v>
      </c>
      <c r="Y29" s="25"/>
      <c r="Z29" s="31"/>
      <c r="AA29" s="7"/>
      <c r="AB29" s="66"/>
      <c r="AC29" s="66"/>
      <c r="AD29" s="66"/>
      <c r="AE29" s="66"/>
      <c r="AF29" s="66"/>
      <c r="AG29" s="47"/>
      <c r="AH29" s="66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ht="12.75">
      <c r="A30" s="2">
        <v>4</v>
      </c>
      <c r="B30" s="60" t="s">
        <v>29</v>
      </c>
      <c r="C30" s="94"/>
      <c r="D30" s="2" t="s">
        <v>30</v>
      </c>
      <c r="E30" s="5"/>
      <c r="F30" s="4"/>
      <c r="G30" s="2">
        <v>17697</v>
      </c>
      <c r="H30" s="2">
        <v>2.89</v>
      </c>
      <c r="I30" s="2">
        <v>1.45</v>
      </c>
      <c r="J30" s="2">
        <v>1.15</v>
      </c>
      <c r="K30" s="4">
        <f>G30*H30*I30*J30</f>
        <v>85283.170275</v>
      </c>
      <c r="L30" s="4"/>
      <c r="M30" s="4">
        <f>G30*H30*L30/100</f>
        <v>0</v>
      </c>
      <c r="N30" s="4"/>
      <c r="O30" s="4"/>
      <c r="P30" s="4">
        <v>10</v>
      </c>
      <c r="Q30" s="4">
        <f>K30*P30/100</f>
        <v>8528.3170275</v>
      </c>
      <c r="R30" s="4"/>
      <c r="S30" s="4"/>
      <c r="T30" s="4"/>
      <c r="U30" s="4"/>
      <c r="V30" s="4">
        <f t="shared" si="0"/>
        <v>93811.4873025</v>
      </c>
      <c r="W30" s="8">
        <v>1</v>
      </c>
      <c r="X30" s="4">
        <f>V30*W30</f>
        <v>93811.4873025</v>
      </c>
      <c r="Y30" s="25">
        <f>W30</f>
        <v>1</v>
      </c>
      <c r="Z30" s="31">
        <f>K30*Y30+M30</f>
        <v>85283.170275</v>
      </c>
      <c r="AA30" s="7"/>
      <c r="AB30" s="66"/>
      <c r="AC30" s="66"/>
      <c r="AD30" s="66"/>
      <c r="AE30" s="66"/>
      <c r="AF30" s="66"/>
      <c r="AG30" s="47"/>
      <c r="AH30" s="66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ht="12.75" customHeight="1">
      <c r="A31" s="2">
        <v>5</v>
      </c>
      <c r="B31" s="60" t="s">
        <v>31</v>
      </c>
      <c r="C31" s="1"/>
      <c r="D31" s="2" t="s">
        <v>30</v>
      </c>
      <c r="E31" s="5"/>
      <c r="F31" s="4"/>
      <c r="G31" s="2">
        <v>17697</v>
      </c>
      <c r="H31" s="2">
        <v>2.89</v>
      </c>
      <c r="I31" s="2">
        <v>1.45</v>
      </c>
      <c r="J31" s="2"/>
      <c r="K31" s="4">
        <f>G31*H31*I31</f>
        <v>74159.2785</v>
      </c>
      <c r="L31" s="4"/>
      <c r="M31" s="4">
        <f>G31*H31*L31/100</f>
        <v>0</v>
      </c>
      <c r="N31" s="4"/>
      <c r="O31" s="4"/>
      <c r="P31" s="4">
        <v>10</v>
      </c>
      <c r="Q31" s="4">
        <f>K31*P31/100</f>
        <v>7415.92785</v>
      </c>
      <c r="R31" s="4"/>
      <c r="S31" s="4"/>
      <c r="T31" s="4"/>
      <c r="U31" s="4"/>
      <c r="V31" s="4">
        <f t="shared" si="0"/>
        <v>81575.20635</v>
      </c>
      <c r="W31" s="8">
        <v>1</v>
      </c>
      <c r="X31" s="4">
        <f>V31*W31</f>
        <v>81575.20635</v>
      </c>
      <c r="Y31" s="4"/>
      <c r="Z31" s="31">
        <f>K31*Y31+M31</f>
        <v>0</v>
      </c>
      <c r="AA31" s="7"/>
      <c r="AB31" s="7"/>
      <c r="AC31" s="7"/>
      <c r="AD31" s="7"/>
      <c r="AE31" s="7"/>
      <c r="AF31" s="7"/>
      <c r="AG31" s="31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ht="12.75">
      <c r="A32" s="2"/>
      <c r="B32" s="50" t="s">
        <v>32</v>
      </c>
      <c r="C32" s="32"/>
      <c r="D32" s="2"/>
      <c r="E32" s="5"/>
      <c r="F32" s="4"/>
      <c r="G32" s="2"/>
      <c r="H32" s="2"/>
      <c r="I32" s="2"/>
      <c r="J32" s="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1">
        <f>SUM(W27:W31)</f>
        <v>4.5</v>
      </c>
      <c r="X32" s="54">
        <f>SUM(X27:X31)</f>
        <v>781650.7408649999</v>
      </c>
      <c r="Y32" s="75">
        <f>SUM(Y27:Y31)</f>
        <v>3</v>
      </c>
      <c r="Z32" s="54">
        <f>SUM(Z27:Z31)</f>
        <v>492663.6860249999</v>
      </c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ht="12.75">
      <c r="A33" s="2"/>
      <c r="G33" s="2"/>
      <c r="H33" s="2"/>
      <c r="I33" s="2"/>
      <c r="J33" s="2"/>
      <c r="K33" s="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8"/>
      <c r="X33" s="5"/>
      <c r="Y33" s="5"/>
      <c r="Z33" s="5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ht="12.75">
      <c r="A34" s="2"/>
      <c r="B34" s="44"/>
      <c r="C34" s="33"/>
      <c r="D34" s="2"/>
      <c r="E34" s="2"/>
      <c r="F34" s="4"/>
      <c r="G34" s="5"/>
      <c r="H34" s="5"/>
      <c r="I34" s="5"/>
      <c r="J34" s="5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39">
        <f>W16+W23+W32</f>
        <v>11</v>
      </c>
      <c r="X34" s="43">
        <f>X16++X23++X32</f>
        <v>2012052.9646824999</v>
      </c>
      <c r="Y34" s="39">
        <v>9</v>
      </c>
      <c r="Z34" s="43">
        <f>Z16++Z23+Z32</f>
        <v>1443309.3623249999</v>
      </c>
      <c r="AA34" s="7"/>
      <c r="AB34" s="7" t="s">
        <v>133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ht="11.25" customHeight="1">
      <c r="A35" s="2"/>
      <c r="B35" s="3"/>
      <c r="C35" s="3"/>
      <c r="D35" s="2"/>
      <c r="E35" s="2"/>
      <c r="F35" s="4"/>
      <c r="G35" s="5"/>
      <c r="H35" s="5"/>
      <c r="I35" s="5"/>
      <c r="J35" s="5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W35" s="40"/>
      <c r="X35" s="41"/>
      <c r="Y35" s="41"/>
      <c r="Z35" s="5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  <row r="36" spans="1:125" ht="12.75">
      <c r="A36" s="2"/>
      <c r="B36" s="3"/>
      <c r="C36" s="3"/>
      <c r="D36" s="2"/>
      <c r="E36" s="2"/>
      <c r="F36" s="4" t="s">
        <v>5</v>
      </c>
      <c r="G36" s="5"/>
      <c r="H36" s="5"/>
      <c r="I36" s="5"/>
      <c r="J36" s="5"/>
      <c r="K36" s="5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</row>
    <row r="37" spans="1:125" ht="12.75">
      <c r="A37" s="2"/>
      <c r="B37" s="44"/>
      <c r="C37" s="33"/>
      <c r="D37" s="2"/>
      <c r="E37" s="2"/>
      <c r="F37" s="4"/>
      <c r="G37" s="5"/>
      <c r="H37" s="5"/>
      <c r="I37" s="5"/>
      <c r="J37" s="5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9"/>
      <c r="X37" s="43"/>
      <c r="Y37" s="39"/>
      <c r="Z37" s="43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5" ht="12.75">
      <c r="A38" s="2"/>
      <c r="B38" s="3"/>
      <c r="C38" s="3"/>
      <c r="D38" s="2"/>
      <c r="E38" s="2"/>
      <c r="F38" s="4" t="s">
        <v>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5"/>
      <c r="Y38" s="5"/>
      <c r="Z38" s="5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1:125" ht="12.75">
      <c r="A39" s="2"/>
      <c r="B39" s="44"/>
      <c r="C39" s="33"/>
      <c r="D39" s="2"/>
      <c r="E39" s="2"/>
      <c r="F39" s="4"/>
      <c r="G39" s="5"/>
      <c r="H39" s="5"/>
      <c r="I39" s="5"/>
      <c r="J39" s="5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9"/>
      <c r="X39" s="43"/>
      <c r="Y39" s="39"/>
      <c r="Z39" s="4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1:125" ht="12.75">
      <c r="A40" s="2"/>
      <c r="B40" s="3"/>
      <c r="C40" s="3"/>
      <c r="D40" s="2"/>
      <c r="E40" s="2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"/>
      <c r="X40" s="5"/>
      <c r="Y40" s="5"/>
      <c r="Z40" s="5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1:125" ht="12.75">
      <c r="A41" s="2"/>
      <c r="B41" s="3"/>
      <c r="C41" s="3"/>
      <c r="D41" s="2"/>
      <c r="E41" s="9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8"/>
      <c r="X41" s="5"/>
      <c r="Y41" s="5"/>
      <c r="Z41" s="5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</row>
    <row r="42" spans="1:125" ht="12.75">
      <c r="A42" s="2"/>
      <c r="B42" s="3"/>
      <c r="C42" s="3"/>
      <c r="D42" s="2"/>
      <c r="E42" s="2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  <c r="X42" s="5"/>
      <c r="Y42" s="5"/>
      <c r="Z42" s="5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</row>
    <row r="43" spans="1:125" ht="12.75">
      <c r="A43" s="2"/>
      <c r="B43" s="3"/>
      <c r="C43" s="3"/>
      <c r="D43" s="2"/>
      <c r="E43" s="2"/>
      <c r="F43" s="1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/>
      <c r="X43" s="5"/>
      <c r="Y43" s="5"/>
      <c r="Z43" s="5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1:125" ht="12.75">
      <c r="A44" s="2"/>
      <c r="B44" s="3"/>
      <c r="C44" s="3"/>
      <c r="D44" s="2"/>
      <c r="E44" s="2"/>
      <c r="F44" s="1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/>
      <c r="X44" s="5"/>
      <c r="Y44" s="5"/>
      <c r="Z44" s="5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</row>
    <row r="45" spans="1:125" ht="12.75">
      <c r="A45" s="2"/>
      <c r="B45" s="3"/>
      <c r="C45" s="3"/>
      <c r="D45" s="2"/>
      <c r="E45" s="2"/>
      <c r="F45" s="1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/>
      <c r="X45" s="5"/>
      <c r="Y45" s="5"/>
      <c r="Z45" s="5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</row>
    <row r="46" spans="1:125" ht="12.75">
      <c r="A46" s="2"/>
      <c r="B46" s="3"/>
      <c r="C46" s="3"/>
      <c r="D46" s="2"/>
      <c r="E46" s="2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  <c r="X46" s="5"/>
      <c r="Y46" s="5"/>
      <c r="Z46" s="5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</row>
    <row r="47" spans="1:125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  <c r="X47" s="5"/>
      <c r="Y47" s="5"/>
      <c r="Z47" s="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</row>
    <row r="48" spans="1:125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  <c r="X48" s="5"/>
      <c r="Y48" s="5"/>
      <c r="Z48" s="5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</row>
    <row r="49" spans="1:125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  <c r="X49" s="5"/>
      <c r="Y49" s="5"/>
      <c r="Z49" s="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</row>
    <row r="50" spans="1:125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5"/>
      <c r="Y50" s="5"/>
      <c r="Z50" s="5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</row>
    <row r="51" spans="1:125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  <c r="X51" s="5"/>
      <c r="Y51" s="5"/>
      <c r="Z51" s="5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</row>
    <row r="52" spans="1:125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5"/>
      <c r="Y52" s="5"/>
      <c r="Z52" s="5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</row>
    <row r="53" spans="1:125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  <c r="X53" s="5"/>
      <c r="Y53" s="5"/>
      <c r="Z53" s="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</row>
    <row r="54" spans="1:125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5"/>
      <c r="Y54" s="5"/>
      <c r="Z54" s="5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</row>
    <row r="55" spans="1:125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  <c r="X55" s="5"/>
      <c r="Y55" s="5"/>
      <c r="Z55" s="5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</row>
    <row r="56" spans="1:125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  <c r="X56" s="5"/>
      <c r="Y56" s="5"/>
      <c r="Z56" s="5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</row>
    <row r="57" spans="1:125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  <c r="X57" s="5"/>
      <c r="Y57" s="5"/>
      <c r="Z57" s="5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</row>
    <row r="58" spans="1:125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  <c r="X58" s="5"/>
      <c r="Y58" s="5"/>
      <c r="Z58" s="5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</row>
    <row r="59" spans="1:125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5"/>
      <c r="Y59" s="5"/>
      <c r="Z59" s="5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</row>
    <row r="60" spans="1:125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  <c r="X60" s="5"/>
      <c r="Y60" s="5"/>
      <c r="Z60" s="5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</row>
    <row r="61" spans="1:125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  <c r="X61" s="5"/>
      <c r="Y61" s="5"/>
      <c r="Z61" s="5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</row>
    <row r="62" spans="1:125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  <c r="X62" s="5"/>
      <c r="Y62" s="5"/>
      <c r="Z62" s="5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</row>
    <row r="63" spans="1:125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  <c r="X63" s="5"/>
      <c r="Y63" s="5"/>
      <c r="Z63" s="5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</row>
    <row r="64" spans="1:125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5"/>
      <c r="Y64" s="5"/>
      <c r="Z64" s="5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</row>
    <row r="65" spans="1:125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/>
      <c r="X65" s="5"/>
      <c r="Y65" s="5"/>
      <c r="Z65" s="5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</row>
    <row r="66" spans="1:125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  <c r="X66" s="5"/>
      <c r="Y66" s="5"/>
      <c r="Z66" s="5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</row>
    <row r="67" spans="1:125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/>
      <c r="X67" s="5"/>
      <c r="Y67" s="5"/>
      <c r="Z67" s="5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</row>
    <row r="68" spans="1:125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  <c r="X68" s="5"/>
      <c r="Y68" s="5"/>
      <c r="Z68" s="5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</row>
    <row r="69" spans="1:125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  <c r="X69" s="5"/>
      <c r="Y69" s="5"/>
      <c r="Z69" s="5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</row>
    <row r="70" spans="1:125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5"/>
      <c r="Y70" s="5"/>
      <c r="Z70" s="5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</row>
    <row r="71" spans="1:125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  <c r="X71" s="5"/>
      <c r="Y71" s="5"/>
      <c r="Z71" s="5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</row>
    <row r="72" spans="1:125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5"/>
      <c r="Y72" s="5"/>
      <c r="Z72" s="5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</row>
    <row r="73" spans="1:125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/>
      <c r="X73" s="5"/>
      <c r="Y73" s="5"/>
      <c r="Z73" s="5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</row>
    <row r="74" spans="1:125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/>
      <c r="X74" s="5"/>
      <c r="Y74" s="5"/>
      <c r="Z74" s="5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</row>
    <row r="75" spans="1:125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5"/>
      <c r="Y75" s="5"/>
      <c r="Z75" s="5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</row>
    <row r="76" spans="1:125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/>
      <c r="X76" s="5"/>
      <c r="Y76" s="5"/>
      <c r="Z76" s="5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</row>
    <row r="77" spans="1:125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/>
      <c r="X77" s="5"/>
      <c r="Y77" s="5"/>
      <c r="Z77" s="5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</row>
    <row r="78" spans="1:125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5"/>
      <c r="Y78" s="5"/>
      <c r="Z78" s="5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</row>
    <row r="79" spans="1:125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/>
      <c r="X79" s="5"/>
      <c r="Y79" s="5"/>
      <c r="Z79" s="5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</row>
    <row r="80" spans="1:125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/>
      <c r="X80" s="5"/>
      <c r="Y80" s="5"/>
      <c r="Z80" s="5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</row>
    <row r="81" spans="1:125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/>
      <c r="X81" s="5"/>
      <c r="Y81" s="5"/>
      <c r="Z81" s="5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</row>
    <row r="82" spans="1:125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/>
      <c r="X82" s="5"/>
      <c r="Y82" s="5"/>
      <c r="Z82" s="5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</row>
    <row r="83" spans="1:125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/>
      <c r="X83" s="5"/>
      <c r="Y83" s="5"/>
      <c r="Z83" s="5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</row>
    <row r="84" spans="1:125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  <c r="X84" s="5"/>
      <c r="Y84" s="5"/>
      <c r="Z84" s="5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</row>
    <row r="85" spans="1:125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  <c r="X85" s="5"/>
      <c r="Y85" s="5"/>
      <c r="Z85" s="5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</row>
    <row r="86" spans="1:125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  <c r="X86" s="5"/>
      <c r="Y86" s="5"/>
      <c r="Z86" s="5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</row>
    <row r="87" spans="1:125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  <c r="X87" s="5"/>
      <c r="Y87" s="5"/>
      <c r="Z87" s="5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</row>
    <row r="88" spans="1:125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/>
      <c r="X88" s="5"/>
      <c r="Y88" s="5"/>
      <c r="Z88" s="5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</row>
    <row r="89" spans="1:125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/>
      <c r="X89" s="5"/>
      <c r="Y89" s="5"/>
      <c r="Z89" s="5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</row>
    <row r="90" spans="1:125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/>
      <c r="X90" s="5"/>
      <c r="Y90" s="5"/>
      <c r="Z90" s="5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</row>
    <row r="91" spans="1:125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/>
      <c r="X91" s="5"/>
      <c r="Y91" s="5"/>
      <c r="Z91" s="5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</row>
    <row r="92" spans="1:125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5"/>
      <c r="Y92" s="5"/>
      <c r="Z92" s="5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</row>
    <row r="93" spans="1:125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/>
      <c r="X93" s="5"/>
      <c r="Y93" s="5"/>
      <c r="Z93" s="5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</row>
    <row r="94" spans="1:125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/>
      <c r="X94" s="5"/>
      <c r="Y94" s="5"/>
      <c r="Z94" s="5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</row>
    <row r="95" spans="1:125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/>
      <c r="X95" s="5"/>
      <c r="Y95" s="5"/>
      <c r="Z95" s="5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</row>
    <row r="96" spans="1:125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  <c r="X96" s="5"/>
      <c r="Y96" s="5"/>
      <c r="Z96" s="5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</row>
    <row r="97" spans="1:125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/>
      <c r="X97" s="5"/>
      <c r="Y97" s="5"/>
      <c r="Z97" s="5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</row>
    <row r="98" spans="1:125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/>
      <c r="X98" s="5"/>
      <c r="Y98" s="5"/>
      <c r="Z98" s="5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</row>
    <row r="99" spans="1:125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/>
      <c r="X99" s="5"/>
      <c r="Y99" s="5"/>
      <c r="Z99" s="5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</row>
    <row r="100" spans="1:125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  <c r="X100" s="5"/>
      <c r="Y100" s="5"/>
      <c r="Z100" s="5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</row>
    <row r="101" spans="1:125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  <c r="X101" s="5"/>
      <c r="Y101" s="5"/>
      <c r="Z101" s="5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</row>
    <row r="102" spans="1:125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5"/>
      <c r="Y102" s="5"/>
      <c r="Z102" s="5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</row>
    <row r="103" spans="1:125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  <c r="X103" s="5"/>
      <c r="Y103" s="5"/>
      <c r="Z103" s="5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</row>
    <row r="104" spans="1:125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5"/>
      <c r="Y104" s="5"/>
      <c r="Z104" s="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</row>
    <row r="105" spans="1:125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  <c r="X105" s="5"/>
      <c r="Y105" s="5"/>
      <c r="Z105" s="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</row>
    <row r="106" spans="1:125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5"/>
      <c r="Y106" s="5"/>
      <c r="Z106" s="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</row>
    <row r="107" spans="1:125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/>
      <c r="X107" s="5"/>
      <c r="Y107" s="5"/>
      <c r="Z107" s="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</row>
    <row r="108" spans="1:125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  <c r="X108" s="5"/>
      <c r="Y108" s="5"/>
      <c r="Z108" s="5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</row>
    <row r="109" spans="1:125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  <c r="X109" s="5"/>
      <c r="Y109" s="5"/>
      <c r="Z109" s="5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</row>
    <row r="110" spans="1:125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/>
      <c r="X110" s="5"/>
      <c r="Y110" s="5"/>
      <c r="Z110" s="5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</row>
    <row r="111" spans="1:125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/>
      <c r="X111" s="5"/>
      <c r="Y111" s="5"/>
      <c r="Z111" s="5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</row>
    <row r="112" spans="1:125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5"/>
      <c r="Y112" s="5"/>
      <c r="Z112" s="5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</row>
    <row r="113" spans="1:125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  <c r="X113" s="5"/>
      <c r="Y113" s="5"/>
      <c r="Z113" s="5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</row>
    <row r="114" spans="1:125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/>
      <c r="X114" s="5"/>
      <c r="Y114" s="5"/>
      <c r="Z114" s="5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</row>
    <row r="115" spans="1:125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  <c r="X115" s="5"/>
      <c r="Y115" s="5"/>
      <c r="Z115" s="5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</row>
    <row r="116" spans="1:125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5"/>
      <c r="Y116" s="5"/>
      <c r="Z116" s="5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</row>
    <row r="117" spans="1:125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  <c r="X117" s="5"/>
      <c r="Y117" s="5"/>
      <c r="Z117" s="5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</row>
    <row r="118" spans="1:125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  <c r="X118" s="5"/>
      <c r="Y118" s="5"/>
      <c r="Z118" s="5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</row>
    <row r="119" spans="1:125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  <c r="X119" s="5"/>
      <c r="Y119" s="5"/>
      <c r="Z119" s="5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</row>
    <row r="120" spans="1:125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5"/>
      <c r="Y120" s="5"/>
      <c r="Z120" s="5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</row>
    <row r="121" spans="1:125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/>
      <c r="X121" s="5"/>
      <c r="Y121" s="5"/>
      <c r="Z121" s="5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</row>
    <row r="122" spans="1:125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5"/>
      <c r="Y122" s="5"/>
      <c r="Z122" s="5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</row>
    <row r="123" spans="1:125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/>
      <c r="X123" s="5"/>
      <c r="Y123" s="5"/>
      <c r="Z123" s="5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</row>
    <row r="124" spans="1:125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/>
      <c r="X124" s="5"/>
      <c r="Y124" s="5"/>
      <c r="Z124" s="5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</row>
    <row r="125" spans="1:125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/>
      <c r="X125" s="5"/>
      <c r="Y125" s="5"/>
      <c r="Z125" s="5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</row>
    <row r="126" spans="1:125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/>
      <c r="X126" s="5"/>
      <c r="Y126" s="5"/>
      <c r="Z126" s="5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</row>
    <row r="127" spans="1:125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/>
      <c r="X127" s="5"/>
      <c r="Y127" s="5"/>
      <c r="Z127" s="5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</row>
    <row r="128" spans="1:125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/>
      <c r="X128" s="5"/>
      <c r="Y128" s="5"/>
      <c r="Z128" s="5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</row>
    <row r="129" spans="1:5" ht="12.75">
      <c r="A129" s="11"/>
      <c r="B129" s="12"/>
      <c r="C129" s="12"/>
      <c r="D129" s="11"/>
      <c r="E129" s="2"/>
    </row>
    <row r="130" spans="1:5" ht="12.75">
      <c r="A130" s="11"/>
      <c r="B130" s="12"/>
      <c r="C130" s="12"/>
      <c r="D130" s="11"/>
      <c r="E130" s="2"/>
    </row>
    <row r="131" spans="1:5" ht="12.75">
      <c r="A131" s="11"/>
      <c r="B131" s="12"/>
      <c r="C131" s="12"/>
      <c r="D131" s="11"/>
      <c r="E131" s="2"/>
    </row>
    <row r="132" spans="1:5" ht="12.75">
      <c r="A132" s="11"/>
      <c r="B132" s="12"/>
      <c r="C132" s="12"/>
      <c r="D132" s="11"/>
      <c r="E132" s="2"/>
    </row>
    <row r="133" spans="1:5" ht="12.75">
      <c r="A133" s="11"/>
      <c r="B133" s="12"/>
      <c r="C133" s="12"/>
      <c r="D133" s="11"/>
      <c r="E133" s="2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2"/>
    </row>
    <row r="160" spans="1:5" ht="12.75">
      <c r="A160" s="11"/>
      <c r="B160" s="12"/>
      <c r="C160" s="12"/>
      <c r="D160" s="11"/>
      <c r="E160" s="2"/>
    </row>
    <row r="161" spans="1:5" ht="12.75">
      <c r="A161" s="11"/>
      <c r="B161" s="12"/>
      <c r="C161" s="12"/>
      <c r="D161" s="11"/>
      <c r="E161" s="2"/>
    </row>
    <row r="162" spans="1:5" ht="12.75">
      <c r="A162" s="11"/>
      <c r="B162" s="12"/>
      <c r="C162" s="12"/>
      <c r="D162" s="11"/>
      <c r="E162" s="12"/>
    </row>
    <row r="163" spans="1:5" ht="12.75">
      <c r="A163" s="11"/>
      <c r="B163" s="12"/>
      <c r="C163" s="12"/>
      <c r="D163" s="11"/>
      <c r="E163" s="12"/>
    </row>
    <row r="164" spans="1:5" ht="12.75">
      <c r="A164" s="11"/>
      <c r="B164" s="12"/>
      <c r="C164" s="12"/>
      <c r="D164" s="11"/>
      <c r="E164" s="12"/>
    </row>
    <row r="165" spans="1:5" ht="12.75">
      <c r="A165" s="11"/>
      <c r="B165" s="12"/>
      <c r="C165" s="12"/>
      <c r="D165" s="11"/>
      <c r="E165" s="12"/>
    </row>
    <row r="166" spans="1:5" ht="12.75">
      <c r="A166" s="11"/>
      <c r="B166" s="12"/>
      <c r="C166" s="12"/>
      <c r="D166" s="11"/>
      <c r="E166" s="12"/>
    </row>
    <row r="167" spans="1:5" ht="12.75">
      <c r="A167" s="11"/>
      <c r="B167" s="12"/>
      <c r="C167" s="12"/>
      <c r="D167" s="11"/>
      <c r="E167" s="12"/>
    </row>
    <row r="168" spans="1:5" ht="12.75">
      <c r="A168" s="11"/>
      <c r="B168" s="12"/>
      <c r="C168" s="12"/>
      <c r="D168" s="11"/>
      <c r="E168" s="12"/>
    </row>
    <row r="169" spans="1:5" ht="12.75">
      <c r="A169" s="11"/>
      <c r="B169" s="12"/>
      <c r="C169" s="12"/>
      <c r="D169" s="11"/>
      <c r="E169" s="12"/>
    </row>
    <row r="170" spans="1:5" ht="12.75">
      <c r="A170" s="11"/>
      <c r="B170" s="12"/>
      <c r="C170" s="12"/>
      <c r="D170" s="11"/>
      <c r="E170" s="12"/>
    </row>
    <row r="171" spans="1:5" ht="12.75">
      <c r="A171" s="11"/>
      <c r="B171" s="12"/>
      <c r="C171" s="12"/>
      <c r="D171" s="11"/>
      <c r="E171" s="12"/>
    </row>
  </sheetData>
  <sheetProtection/>
  <mergeCells count="30">
    <mergeCell ref="J5:J8"/>
    <mergeCell ref="G26:M26"/>
    <mergeCell ref="G19:K19"/>
    <mergeCell ref="K4:U4"/>
    <mergeCell ref="K6:K8"/>
    <mergeCell ref="N7:O7"/>
    <mergeCell ref="P7:Q7"/>
    <mergeCell ref="G17:K17"/>
    <mergeCell ref="G11:K11"/>
    <mergeCell ref="I5:I8"/>
    <mergeCell ref="A1:X1"/>
    <mergeCell ref="A5:A8"/>
    <mergeCell ref="B5:B8"/>
    <mergeCell ref="C5:C8"/>
    <mergeCell ref="D5:D8"/>
    <mergeCell ref="E5:E8"/>
    <mergeCell ref="H5:H8"/>
    <mergeCell ref="L7:M7"/>
    <mergeCell ref="F5:F8"/>
    <mergeCell ref="G5:G8"/>
    <mergeCell ref="Y5:Z6"/>
    <mergeCell ref="Y7:Y8"/>
    <mergeCell ref="Z7:Z8"/>
    <mergeCell ref="R7:S7"/>
    <mergeCell ref="W5:W8"/>
    <mergeCell ref="X5:X8"/>
    <mergeCell ref="K5:V5"/>
    <mergeCell ref="T7:U7"/>
    <mergeCell ref="V7:V8"/>
    <mergeCell ref="L6:V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:O38"/>
    </sheetView>
  </sheetViews>
  <sheetFormatPr defaultColWidth="9.00390625" defaultRowHeight="12.75"/>
  <cols>
    <col min="2" max="2" width="6.75390625" style="0" customWidth="1"/>
    <col min="3" max="3" width="7.00390625" style="0" customWidth="1"/>
    <col min="8" max="8" width="9.375" style="0" customWidth="1"/>
  </cols>
  <sheetData>
    <row r="1" spans="6:11" ht="12.75">
      <c r="F1" t="s">
        <v>18</v>
      </c>
      <c r="G1">
        <v>17697</v>
      </c>
      <c r="K1">
        <v>1.95</v>
      </c>
    </row>
    <row r="2" spans="1:15" ht="12.75">
      <c r="A2" s="160" t="s">
        <v>179</v>
      </c>
      <c r="B2" s="161"/>
      <c r="C2" s="148" t="s">
        <v>160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</row>
    <row r="3" spans="1:15" ht="12.75">
      <c r="A3" s="162"/>
      <c r="B3" s="163"/>
      <c r="C3" s="157" t="s">
        <v>161</v>
      </c>
      <c r="D3" s="145" t="s">
        <v>162</v>
      </c>
      <c r="E3" s="148" t="s">
        <v>159</v>
      </c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1:15" ht="12.75">
      <c r="A4" s="162"/>
      <c r="B4" s="163"/>
      <c r="C4" s="158"/>
      <c r="D4" s="146"/>
      <c r="E4" s="151" t="s">
        <v>164</v>
      </c>
      <c r="F4" s="151" t="s">
        <v>165</v>
      </c>
      <c r="G4" s="152" t="s">
        <v>170</v>
      </c>
      <c r="H4" s="152" t="s">
        <v>171</v>
      </c>
      <c r="I4" s="152" t="s">
        <v>172</v>
      </c>
      <c r="J4" s="152" t="s">
        <v>173</v>
      </c>
      <c r="K4" s="152" t="s">
        <v>174</v>
      </c>
      <c r="L4" s="151" t="s">
        <v>169</v>
      </c>
      <c r="M4" s="151" t="s">
        <v>168</v>
      </c>
      <c r="N4" s="151" t="s">
        <v>167</v>
      </c>
      <c r="O4" s="151" t="s">
        <v>166</v>
      </c>
    </row>
    <row r="5" spans="1:15" ht="7.5" customHeight="1">
      <c r="A5" s="164"/>
      <c r="B5" s="165"/>
      <c r="C5" s="158"/>
      <c r="D5" s="147"/>
      <c r="E5" s="151"/>
      <c r="F5" s="151"/>
      <c r="G5" s="152"/>
      <c r="H5" s="152"/>
      <c r="I5" s="152"/>
      <c r="J5" s="152"/>
      <c r="K5" s="152"/>
      <c r="L5" s="151"/>
      <c r="M5" s="151"/>
      <c r="N5" s="151"/>
      <c r="O5" s="151"/>
    </row>
    <row r="6" spans="1:15" ht="12.75">
      <c r="A6" s="153" t="s">
        <v>175</v>
      </c>
      <c r="B6" s="154"/>
      <c r="C6" s="157" t="s">
        <v>182</v>
      </c>
      <c r="D6" s="161">
        <v>1</v>
      </c>
      <c r="E6" s="96">
        <v>3.96</v>
      </c>
      <c r="F6" s="96">
        <v>4.01</v>
      </c>
      <c r="G6" s="96">
        <v>4.06</v>
      </c>
      <c r="H6" s="96">
        <v>4.1</v>
      </c>
      <c r="I6" s="96">
        <v>4.16</v>
      </c>
      <c r="J6" s="96">
        <v>4.22</v>
      </c>
      <c r="K6" s="96">
        <v>4.28</v>
      </c>
      <c r="L6" s="96">
        <v>4.34</v>
      </c>
      <c r="M6" s="96">
        <v>4.4</v>
      </c>
      <c r="N6" s="96">
        <v>4.46</v>
      </c>
      <c r="O6" s="96">
        <v>4.53</v>
      </c>
    </row>
    <row r="7" spans="1:15" ht="12.75">
      <c r="A7" s="155"/>
      <c r="B7" s="156"/>
      <c r="C7" s="158"/>
      <c r="D7" s="166"/>
      <c r="E7" s="97">
        <f>G1*E6*K1</f>
        <v>136656.234</v>
      </c>
      <c r="F7" s="97">
        <f>G1*F6*K1</f>
        <v>138381.6915</v>
      </c>
      <c r="G7" s="97">
        <f>G1*G6*K1</f>
        <v>140107.14899999998</v>
      </c>
      <c r="H7" s="100" t="s">
        <v>180</v>
      </c>
      <c r="I7" s="97">
        <v>143558</v>
      </c>
      <c r="J7" s="97">
        <v>145629</v>
      </c>
      <c r="K7" s="97">
        <v>147699</v>
      </c>
      <c r="L7" s="97">
        <v>149770</v>
      </c>
      <c r="M7" s="97">
        <v>151840</v>
      </c>
      <c r="N7" s="97">
        <v>153911</v>
      </c>
      <c r="O7" s="97">
        <v>156326</v>
      </c>
    </row>
    <row r="8" spans="1:15" ht="12.75">
      <c r="A8" s="153" t="s">
        <v>176</v>
      </c>
      <c r="B8" s="154"/>
      <c r="C8" s="158"/>
      <c r="D8" s="161">
        <v>2</v>
      </c>
      <c r="E8" s="96">
        <v>3.75</v>
      </c>
      <c r="F8" s="96">
        <v>3.81</v>
      </c>
      <c r="G8" s="96">
        <v>3.88</v>
      </c>
      <c r="H8" s="96">
        <v>3.94</v>
      </c>
      <c r="I8" s="96">
        <v>3.99</v>
      </c>
      <c r="J8" s="96">
        <v>4.06</v>
      </c>
      <c r="K8" s="96">
        <v>4.12</v>
      </c>
      <c r="L8" s="96">
        <v>4.19</v>
      </c>
      <c r="M8" s="96">
        <v>4.26</v>
      </c>
      <c r="N8" s="96">
        <v>4.34</v>
      </c>
      <c r="O8" s="96">
        <v>4.41</v>
      </c>
    </row>
    <row r="9" spans="1:15" ht="12.75">
      <c r="A9" s="155"/>
      <c r="B9" s="156"/>
      <c r="C9" s="158"/>
      <c r="D9" s="166"/>
      <c r="E9" s="97">
        <f>G1*E8*K1</f>
        <v>129409.3125</v>
      </c>
      <c r="F9" s="97">
        <v>131480</v>
      </c>
      <c r="G9" s="97">
        <f>G1*G8*K1</f>
        <v>133895.502</v>
      </c>
      <c r="H9" s="97">
        <f>G1*H8*K1</f>
        <v>135966.05099999998</v>
      </c>
      <c r="I9" s="97">
        <f>G1*I8*K1</f>
        <v>137691.5085</v>
      </c>
      <c r="J9" s="97">
        <f>G1*J8*K1</f>
        <v>140107.14899999998</v>
      </c>
      <c r="K9" s="97">
        <f>G1*K8*K1</f>
        <v>142177.698</v>
      </c>
      <c r="L9" s="97">
        <f>G1*L8*K1</f>
        <v>144593.3385</v>
      </c>
      <c r="M9" s="97">
        <f>G1*M8*K1</f>
        <v>147008.979</v>
      </c>
      <c r="N9" s="97">
        <f>G1*N8*K1</f>
        <v>149769.71099999998</v>
      </c>
      <c r="O9" s="97">
        <f>G1*O8*K1</f>
        <v>152185.35150000002</v>
      </c>
    </row>
    <row r="10" spans="1:15" ht="12.75">
      <c r="A10" s="153" t="s">
        <v>177</v>
      </c>
      <c r="B10" s="154"/>
      <c r="C10" s="158"/>
      <c r="D10" s="161">
        <v>3</v>
      </c>
      <c r="E10" s="96">
        <v>3.69</v>
      </c>
      <c r="F10" s="96">
        <v>3.76</v>
      </c>
      <c r="G10" s="96">
        <v>3.8</v>
      </c>
      <c r="H10" s="96">
        <v>3.86</v>
      </c>
      <c r="I10" s="96">
        <v>3.92</v>
      </c>
      <c r="J10" s="96">
        <v>3.98</v>
      </c>
      <c r="K10" s="96">
        <v>4.04</v>
      </c>
      <c r="L10" s="96">
        <v>4.1</v>
      </c>
      <c r="M10" s="96">
        <v>4.16</v>
      </c>
      <c r="N10" s="96">
        <v>4.22</v>
      </c>
      <c r="O10" s="96">
        <v>4.29</v>
      </c>
    </row>
    <row r="11" spans="1:15" ht="12.75">
      <c r="A11" s="155"/>
      <c r="B11" s="156"/>
      <c r="C11" s="158"/>
      <c r="D11" s="166"/>
      <c r="E11" s="97">
        <v>127339</v>
      </c>
      <c r="F11" s="97">
        <f>G1*F10*K1</f>
        <v>129754.404</v>
      </c>
      <c r="G11" s="97">
        <f>G1*G10*K1</f>
        <v>131134.77</v>
      </c>
      <c r="H11" s="97">
        <f>G1*H10*K1</f>
        <v>133205.319</v>
      </c>
      <c r="I11" s="97">
        <f>G1*I10*K1</f>
        <v>135275.86800000002</v>
      </c>
      <c r="J11" s="97">
        <f>G1*J10*K1</f>
        <v>137346.417</v>
      </c>
      <c r="K11" s="97">
        <f>G1*K10*K1</f>
        <v>139416.96600000001</v>
      </c>
      <c r="L11" s="97">
        <f>G1*L10*K1</f>
        <v>141487.51499999998</v>
      </c>
      <c r="M11" s="97">
        <f>G1*M10*K1</f>
        <v>143558.064</v>
      </c>
      <c r="N11" s="97">
        <f>G1*N10*K1</f>
        <v>145628.61299999998</v>
      </c>
      <c r="O11" s="97">
        <f>G1*O10*K1</f>
        <v>148044.2535</v>
      </c>
    </row>
    <row r="12" spans="1:15" ht="12.75">
      <c r="A12" s="153" t="s">
        <v>178</v>
      </c>
      <c r="B12" s="154"/>
      <c r="C12" s="158"/>
      <c r="D12" s="161">
        <v>4</v>
      </c>
      <c r="E12" s="96">
        <v>3.32</v>
      </c>
      <c r="F12" s="96">
        <v>3.36</v>
      </c>
      <c r="G12" s="96">
        <v>3.41</v>
      </c>
      <c r="H12" s="96">
        <v>3.45</v>
      </c>
      <c r="I12" s="96">
        <v>3.49</v>
      </c>
      <c r="J12" s="96">
        <v>3.53</v>
      </c>
      <c r="K12" s="96">
        <v>3.57</v>
      </c>
      <c r="L12" s="96">
        <v>3.61</v>
      </c>
      <c r="M12" s="96">
        <v>3.65</v>
      </c>
      <c r="N12" s="96">
        <v>3.69</v>
      </c>
      <c r="O12" s="96">
        <v>3.73</v>
      </c>
    </row>
    <row r="13" spans="1:15" ht="12.75">
      <c r="A13" s="155"/>
      <c r="B13" s="156"/>
      <c r="C13" s="159"/>
      <c r="D13" s="166"/>
      <c r="E13" s="97">
        <v>114570</v>
      </c>
      <c r="F13" s="97">
        <f>G1*F12*K1</f>
        <v>115950.74399999999</v>
      </c>
      <c r="G13" s="97">
        <f>G1*G12*K1</f>
        <v>117676.20150000001</v>
      </c>
      <c r="H13" s="97">
        <f>G1*H12*K1</f>
        <v>119056.5675</v>
      </c>
      <c r="I13" s="97">
        <f>G1*I12*K1</f>
        <v>120436.93350000001</v>
      </c>
      <c r="J13" s="97">
        <f>G1*J12*K1</f>
        <v>121817.2995</v>
      </c>
      <c r="K13" s="97">
        <f>G1*K12*K1</f>
        <v>123197.66549999999</v>
      </c>
      <c r="L13" s="97">
        <f>G1*L12*K1</f>
        <v>124578.0315</v>
      </c>
      <c r="M13" s="97">
        <f>M12*G1*K1</f>
        <v>125958.39749999999</v>
      </c>
      <c r="N13" s="97">
        <f>G1*N12*K1</f>
        <v>127338.7635</v>
      </c>
      <c r="O13" s="97">
        <f>G1*O12*K1</f>
        <v>128719.1295</v>
      </c>
    </row>
    <row r="14" spans="1:15" ht="12.75">
      <c r="A14" s="101"/>
      <c r="B14" s="101"/>
      <c r="C14" s="102"/>
      <c r="D14" s="98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4:11" ht="12.75">
      <c r="D15" t="s">
        <v>18</v>
      </c>
      <c r="E15">
        <v>17697</v>
      </c>
      <c r="K15">
        <v>2.63</v>
      </c>
    </row>
    <row r="16" spans="1:15" ht="12.75">
      <c r="A16" s="160" t="s">
        <v>181</v>
      </c>
      <c r="B16" s="161"/>
      <c r="C16" s="148" t="s">
        <v>160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</row>
    <row r="17" spans="1:15" ht="12.75">
      <c r="A17" s="162"/>
      <c r="B17" s="163"/>
      <c r="C17" s="157" t="s">
        <v>161</v>
      </c>
      <c r="D17" s="145" t="s">
        <v>162</v>
      </c>
      <c r="E17" s="148" t="s">
        <v>159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1:15" ht="12.75">
      <c r="A18" s="162"/>
      <c r="B18" s="163"/>
      <c r="C18" s="158"/>
      <c r="D18" s="146"/>
      <c r="E18" s="151" t="s">
        <v>164</v>
      </c>
      <c r="F18" s="151" t="s">
        <v>165</v>
      </c>
      <c r="G18" s="152" t="s">
        <v>170</v>
      </c>
      <c r="H18" s="152" t="s">
        <v>171</v>
      </c>
      <c r="I18" s="152" t="s">
        <v>172</v>
      </c>
      <c r="J18" s="152" t="s">
        <v>173</v>
      </c>
      <c r="K18" s="152" t="s">
        <v>174</v>
      </c>
      <c r="L18" s="151" t="s">
        <v>169</v>
      </c>
      <c r="M18" s="151" t="s">
        <v>168</v>
      </c>
      <c r="N18" s="151" t="s">
        <v>167</v>
      </c>
      <c r="O18" s="151" t="s">
        <v>166</v>
      </c>
    </row>
    <row r="19" spans="1:15" ht="3.75" customHeight="1">
      <c r="A19" s="164"/>
      <c r="B19" s="165"/>
      <c r="C19" s="158"/>
      <c r="D19" s="147"/>
      <c r="E19" s="151"/>
      <c r="F19" s="151"/>
      <c r="G19" s="152"/>
      <c r="H19" s="152"/>
      <c r="I19" s="152"/>
      <c r="J19" s="152"/>
      <c r="K19" s="152"/>
      <c r="L19" s="151"/>
      <c r="M19" s="151"/>
      <c r="N19" s="151"/>
      <c r="O19" s="151"/>
    </row>
    <row r="20" spans="1:15" ht="12.75">
      <c r="A20" s="153" t="s">
        <v>175</v>
      </c>
      <c r="B20" s="154"/>
      <c r="C20" s="157" t="s">
        <v>163</v>
      </c>
      <c r="D20" s="161">
        <v>1</v>
      </c>
      <c r="E20" s="96">
        <v>5.26</v>
      </c>
      <c r="F20" s="96">
        <v>5.32</v>
      </c>
      <c r="G20" s="96">
        <v>5.39</v>
      </c>
      <c r="H20" s="96">
        <v>5.46</v>
      </c>
      <c r="I20" s="96">
        <v>5.53</v>
      </c>
      <c r="J20" s="96">
        <v>5.6</v>
      </c>
      <c r="K20" s="96">
        <v>5.67</v>
      </c>
      <c r="L20" s="96">
        <v>5.75</v>
      </c>
      <c r="M20" s="96">
        <v>5.83</v>
      </c>
      <c r="N20" s="96">
        <v>5.91</v>
      </c>
      <c r="O20" s="96">
        <v>5.99</v>
      </c>
    </row>
    <row r="21" spans="1:15" ht="12.75">
      <c r="A21" s="155"/>
      <c r="B21" s="156"/>
      <c r="C21" s="158"/>
      <c r="D21" s="166"/>
      <c r="E21" s="97">
        <f>E15*E20*K15</f>
        <v>244816.7586</v>
      </c>
      <c r="F21" s="97">
        <f>E15*F20*K15</f>
        <v>247609.3452</v>
      </c>
      <c r="G21" s="97">
        <f>E15*G20*K15</f>
        <v>250867.36289999995</v>
      </c>
      <c r="H21" s="100" t="s">
        <v>183</v>
      </c>
      <c r="I21" s="97">
        <f>E15*I20*K15</f>
        <v>257383.3983</v>
      </c>
      <c r="J21" s="97">
        <f>E15*J20*K15</f>
        <v>260641.41599999997</v>
      </c>
      <c r="K21" s="97">
        <f>E15*K20*K15</f>
        <v>263899.4337</v>
      </c>
      <c r="L21" s="97">
        <f>E15*L20*K15</f>
        <v>267622.8825</v>
      </c>
      <c r="M21" s="97">
        <f>E15*M20*K15</f>
        <v>271346.33129999996</v>
      </c>
      <c r="N21" s="97">
        <f>E15*N20*K15</f>
        <v>275069.7801</v>
      </c>
      <c r="O21" s="97">
        <f>E15*O20*K15</f>
        <v>278793.2289</v>
      </c>
    </row>
    <row r="22" spans="1:15" ht="12.75">
      <c r="A22" s="153" t="s">
        <v>176</v>
      </c>
      <c r="B22" s="154"/>
      <c r="C22" s="158"/>
      <c r="D22" s="161">
        <v>2</v>
      </c>
      <c r="E22" s="96">
        <v>4.78</v>
      </c>
      <c r="F22" s="96">
        <v>4.85</v>
      </c>
      <c r="G22" s="96">
        <v>4.92</v>
      </c>
      <c r="H22" s="96">
        <v>4.99</v>
      </c>
      <c r="I22" s="96">
        <v>5.06</v>
      </c>
      <c r="J22" s="96">
        <v>5.14</v>
      </c>
      <c r="K22" s="96">
        <v>5.21</v>
      </c>
      <c r="L22" s="96">
        <v>5.29</v>
      </c>
      <c r="M22" s="96">
        <v>5.38</v>
      </c>
      <c r="N22" s="96">
        <v>5.46</v>
      </c>
      <c r="O22" s="96">
        <v>5.54</v>
      </c>
    </row>
    <row r="23" spans="1:15" ht="12.75">
      <c r="A23" s="155"/>
      <c r="B23" s="156"/>
      <c r="C23" s="158"/>
      <c r="D23" s="166"/>
      <c r="E23" s="97">
        <f>E15*E22*K15</f>
        <v>222476.0658</v>
      </c>
      <c r="F23" s="97">
        <f>E15*F22*K15</f>
        <v>225734.08349999998</v>
      </c>
      <c r="G23" s="97">
        <f>E15*G22*K15</f>
        <v>228992.1012</v>
      </c>
      <c r="H23" s="97">
        <f>E15*H22*K15</f>
        <v>232250.1189</v>
      </c>
      <c r="I23" s="97">
        <f>E15*I22*K15</f>
        <v>235508.13659999997</v>
      </c>
      <c r="J23" s="97">
        <f>E15*J22*K15</f>
        <v>239231.58539999995</v>
      </c>
      <c r="K23" s="97">
        <f>E15*K22*K15</f>
        <v>242489.60309999998</v>
      </c>
      <c r="L23" s="97">
        <f>E15*L22*K15</f>
        <v>246213.0519</v>
      </c>
      <c r="M23" s="97">
        <f>E15*M22*K15</f>
        <v>250401.9318</v>
      </c>
      <c r="N23" s="97">
        <f>E15*N22*K15</f>
        <v>254125.38059999997</v>
      </c>
      <c r="O23" s="97">
        <f>E15*O22*K15</f>
        <v>257848.8294</v>
      </c>
    </row>
    <row r="24" spans="1:15" ht="12.75">
      <c r="A24" s="153" t="s">
        <v>177</v>
      </c>
      <c r="B24" s="154"/>
      <c r="C24" s="158"/>
      <c r="D24" s="161">
        <v>3</v>
      </c>
      <c r="E24" s="96">
        <v>4.66</v>
      </c>
      <c r="F24" s="96">
        <v>4.74</v>
      </c>
      <c r="G24" s="96">
        <v>4.81</v>
      </c>
      <c r="H24" s="96">
        <v>4.89</v>
      </c>
      <c r="I24" s="96">
        <v>4.96</v>
      </c>
      <c r="J24" s="96">
        <v>5.04</v>
      </c>
      <c r="K24" s="96">
        <v>5.11</v>
      </c>
      <c r="L24" s="96">
        <v>5.2</v>
      </c>
      <c r="M24" s="96">
        <v>5.29</v>
      </c>
      <c r="N24" s="96">
        <v>5.38</v>
      </c>
      <c r="O24" s="96">
        <v>5.46</v>
      </c>
    </row>
    <row r="25" spans="1:15" ht="12.75">
      <c r="A25" s="155"/>
      <c r="B25" s="156"/>
      <c r="C25" s="158"/>
      <c r="D25" s="166"/>
      <c r="E25" s="97">
        <f>E15*E24*K15</f>
        <v>216890.8926</v>
      </c>
      <c r="F25" s="97">
        <f>E15*F24*K15</f>
        <v>220614.34139999998</v>
      </c>
      <c r="G25" s="97">
        <f>E15*G24*K15</f>
        <v>223872.35909999997</v>
      </c>
      <c r="H25" s="97">
        <f>E15*H24*K15</f>
        <v>227595.80789999996</v>
      </c>
      <c r="I25" s="97">
        <f>E15*I24*K15</f>
        <v>230853.82559999998</v>
      </c>
      <c r="J25" s="97">
        <f>E15*J24*K15</f>
        <v>234577.2744</v>
      </c>
      <c r="K25" s="97">
        <f>E15*K24*K15</f>
        <v>237835.29210000002</v>
      </c>
      <c r="L25" s="97">
        <f>E15*L24*K15</f>
        <v>242024.17200000002</v>
      </c>
      <c r="M25" s="97">
        <f>E15*M24*K15</f>
        <v>246213.0519</v>
      </c>
      <c r="N25" s="97">
        <f>E15*N24*K15</f>
        <v>250401.9318</v>
      </c>
      <c r="O25" s="97">
        <f>E15*O24*K15</f>
        <v>254125.38059999997</v>
      </c>
    </row>
    <row r="26" spans="1:15" ht="12.75">
      <c r="A26" s="153" t="s">
        <v>178</v>
      </c>
      <c r="B26" s="154"/>
      <c r="C26" s="158"/>
      <c r="D26" s="161">
        <v>4</v>
      </c>
      <c r="E26" s="96">
        <v>4.13</v>
      </c>
      <c r="F26" s="96">
        <v>4.17</v>
      </c>
      <c r="G26" s="96">
        <v>4.21</v>
      </c>
      <c r="H26" s="96">
        <v>4.26</v>
      </c>
      <c r="I26" s="96">
        <v>4.3</v>
      </c>
      <c r="J26" s="96">
        <v>4.35</v>
      </c>
      <c r="K26" s="96">
        <v>4.4</v>
      </c>
      <c r="L26" s="96">
        <v>4.51</v>
      </c>
      <c r="M26" s="96">
        <v>4.61</v>
      </c>
      <c r="N26" s="96">
        <v>4.7</v>
      </c>
      <c r="O26" s="96">
        <v>4.77</v>
      </c>
    </row>
    <row r="27" spans="1:24" ht="12.75">
      <c r="A27" s="155"/>
      <c r="B27" s="156"/>
      <c r="C27" s="159"/>
      <c r="D27" s="166"/>
      <c r="E27" s="97">
        <f>E15*E26*K15</f>
        <v>192223.04429999998</v>
      </c>
      <c r="F27" s="97">
        <f>E15*F26*K15</f>
        <v>194084.76870000002</v>
      </c>
      <c r="G27" s="97">
        <f>E15*G26*K15</f>
        <v>195946.4931</v>
      </c>
      <c r="H27" s="97">
        <f>E15*H26*K15</f>
        <v>198273.6486</v>
      </c>
      <c r="I27" s="97">
        <f>E15*I26*K15</f>
        <v>200135.37299999996</v>
      </c>
      <c r="J27" s="97">
        <f>E15*J26*K15</f>
        <v>202462.5285</v>
      </c>
      <c r="K27" s="97">
        <f>E15*K26*K15</f>
        <v>204789.684</v>
      </c>
      <c r="L27" s="97">
        <f>E15*L26*K15</f>
        <v>209909.42609999998</v>
      </c>
      <c r="M27" s="97">
        <f>E15*M26*K15</f>
        <v>214563.73710000003</v>
      </c>
      <c r="N27" s="97">
        <f>E15*N26*K15</f>
        <v>218752.61700000003</v>
      </c>
      <c r="O27" s="97">
        <f>E15*O26*K15</f>
        <v>222010.63469999997</v>
      </c>
      <c r="X27">
        <f>R33</f>
        <v>0</v>
      </c>
    </row>
    <row r="29" spans="1:15" ht="12.75">
      <c r="A29" s="160">
        <v>17697</v>
      </c>
      <c r="B29" s="161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</row>
    <row r="30" spans="1:15" ht="12.75">
      <c r="A30" s="162"/>
      <c r="B30" s="163"/>
      <c r="C30" s="157" t="s">
        <v>161</v>
      </c>
      <c r="D30" s="145" t="s">
        <v>162</v>
      </c>
      <c r="E30" s="148" t="s">
        <v>159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50"/>
    </row>
    <row r="31" spans="1:15" ht="12.75">
      <c r="A31" s="162"/>
      <c r="B31" s="163"/>
      <c r="C31" s="158"/>
      <c r="D31" s="146"/>
      <c r="E31" s="151" t="s">
        <v>164</v>
      </c>
      <c r="F31" s="151" t="s">
        <v>165</v>
      </c>
      <c r="G31" s="152" t="s">
        <v>170</v>
      </c>
      <c r="H31" s="152" t="s">
        <v>171</v>
      </c>
      <c r="I31" s="152" t="s">
        <v>172</v>
      </c>
      <c r="J31" s="152" t="s">
        <v>173</v>
      </c>
      <c r="K31" s="152" t="s">
        <v>174</v>
      </c>
      <c r="L31" s="151" t="s">
        <v>169</v>
      </c>
      <c r="M31" s="151" t="s">
        <v>168</v>
      </c>
      <c r="N31" s="151" t="s">
        <v>167</v>
      </c>
      <c r="O31" s="151" t="s">
        <v>166</v>
      </c>
    </row>
    <row r="32" spans="1:15" ht="6.75" customHeight="1">
      <c r="A32" s="164"/>
      <c r="B32" s="165"/>
      <c r="C32" s="158"/>
      <c r="D32" s="147"/>
      <c r="E32" s="151"/>
      <c r="F32" s="151"/>
      <c r="G32" s="152"/>
      <c r="H32" s="152"/>
      <c r="I32" s="152"/>
      <c r="J32" s="152"/>
      <c r="K32" s="152"/>
      <c r="L32" s="151"/>
      <c r="M32" s="151"/>
      <c r="N32" s="151"/>
      <c r="O32" s="151"/>
    </row>
    <row r="33" spans="1:15" ht="12.75">
      <c r="A33" s="167">
        <v>1.23</v>
      </c>
      <c r="B33" s="145"/>
      <c r="C33" s="157" t="s">
        <v>184</v>
      </c>
      <c r="D33" s="161">
        <v>2</v>
      </c>
      <c r="E33" s="96">
        <v>4.1</v>
      </c>
      <c r="F33" s="96">
        <v>4.14</v>
      </c>
      <c r="G33" s="96">
        <v>4.19</v>
      </c>
      <c r="H33" s="96">
        <v>4.23</v>
      </c>
      <c r="I33" s="96">
        <v>4.27</v>
      </c>
      <c r="J33" s="96">
        <v>4.43</v>
      </c>
      <c r="K33" s="96">
        <v>4.46</v>
      </c>
      <c r="L33" s="96">
        <v>4.51</v>
      </c>
      <c r="M33" s="96">
        <v>4.61</v>
      </c>
      <c r="N33" s="96">
        <v>4.71</v>
      </c>
      <c r="O33" s="96">
        <v>4.83</v>
      </c>
    </row>
    <row r="34" spans="1:15" ht="12.75">
      <c r="A34" s="168"/>
      <c r="B34" s="147"/>
      <c r="C34" s="158"/>
      <c r="D34" s="166"/>
      <c r="E34" s="97">
        <f>A29*E33*A33</f>
        <v>89245.97099999999</v>
      </c>
      <c r="F34" s="97">
        <f>A29*F33*A33</f>
        <v>90116.66339999998</v>
      </c>
      <c r="G34" s="97">
        <f>A29*G33*A33</f>
        <v>91205.0289</v>
      </c>
      <c r="H34" s="99" t="s">
        <v>186</v>
      </c>
      <c r="I34" s="97">
        <f>A29*I33*A33</f>
        <v>92946.41369999999</v>
      </c>
      <c r="J34" s="97">
        <f>A29*J33*A33</f>
        <v>96429.18329999999</v>
      </c>
      <c r="K34" s="97">
        <f>A29*K33*A33</f>
        <v>97082.20259999999</v>
      </c>
      <c r="L34" s="97">
        <f>A29*L33*A33</f>
        <v>98170.5681</v>
      </c>
      <c r="M34" s="97">
        <f>A29*M33*A33</f>
        <v>100347.29910000002</v>
      </c>
      <c r="N34" s="97">
        <f>A29*N33*A33</f>
        <v>102524.03009999999</v>
      </c>
      <c r="O34" s="97">
        <f>A29*O33*A33</f>
        <v>105136.10729999999</v>
      </c>
    </row>
    <row r="35" spans="1:15" ht="12.75">
      <c r="A35" s="153"/>
      <c r="B35" s="154"/>
      <c r="C35" s="158"/>
      <c r="D35" s="161">
        <v>3</v>
      </c>
      <c r="E35" s="96">
        <v>3.31</v>
      </c>
      <c r="F35" s="96">
        <v>3.35</v>
      </c>
      <c r="G35" s="96">
        <v>3.39</v>
      </c>
      <c r="H35" s="96">
        <v>3.43</v>
      </c>
      <c r="I35" s="96">
        <v>3.46</v>
      </c>
      <c r="J35" s="96">
        <v>3.5</v>
      </c>
      <c r="K35" s="96">
        <v>3.54</v>
      </c>
      <c r="L35" s="96">
        <v>3.57</v>
      </c>
      <c r="M35" s="96">
        <v>3.61</v>
      </c>
      <c r="N35" s="96">
        <v>3.65</v>
      </c>
      <c r="O35" s="96">
        <v>3.68</v>
      </c>
    </row>
    <row r="36" spans="1:15" ht="12.75">
      <c r="A36" s="155"/>
      <c r="B36" s="156"/>
      <c r="C36" s="159"/>
      <c r="D36" s="166"/>
      <c r="E36" s="97">
        <f>A29*E35*A33</f>
        <v>72049.79609999999</v>
      </c>
      <c r="F36" s="97">
        <f>A29*F35*A33</f>
        <v>72920.4885</v>
      </c>
      <c r="G36" s="97">
        <f>A29*G35*A33</f>
        <v>73791.1809</v>
      </c>
      <c r="H36" s="97">
        <f>A29*H35*A33</f>
        <v>74661.8733</v>
      </c>
      <c r="I36" s="97">
        <f>A29*I35*A33</f>
        <v>75314.8926</v>
      </c>
      <c r="J36" s="97">
        <f>A29*J35*A33</f>
        <v>76185.58499999999</v>
      </c>
      <c r="K36" s="97">
        <f>A29*K35*A33</f>
        <v>77056.27739999999</v>
      </c>
      <c r="L36" s="97">
        <f>A29*L35*A33</f>
        <v>77709.29669999999</v>
      </c>
      <c r="M36" s="97">
        <f>A29*M35*A33</f>
        <v>78579.98909999999</v>
      </c>
      <c r="N36" s="97">
        <f>A29*N35*A33</f>
        <v>79450.68149999999</v>
      </c>
      <c r="O36" s="97">
        <f>A29*O35*A33</f>
        <v>80103.7008</v>
      </c>
    </row>
    <row r="37" spans="1:15" ht="12.75">
      <c r="A37" s="153"/>
      <c r="B37" s="154"/>
      <c r="C37" s="157" t="s">
        <v>185</v>
      </c>
      <c r="D37" s="161"/>
      <c r="E37" s="96">
        <v>2.94</v>
      </c>
      <c r="F37" s="96">
        <v>2.98</v>
      </c>
      <c r="G37" s="96">
        <v>3.01</v>
      </c>
      <c r="H37" s="96">
        <v>3.04</v>
      </c>
      <c r="I37" s="96">
        <v>3.08</v>
      </c>
      <c r="J37" s="96">
        <v>3.12</v>
      </c>
      <c r="K37" s="96">
        <v>3.16</v>
      </c>
      <c r="L37" s="96">
        <v>3.19</v>
      </c>
      <c r="M37" s="96">
        <v>3.22</v>
      </c>
      <c r="N37" s="96">
        <v>3.25</v>
      </c>
      <c r="O37" s="96">
        <v>3.29</v>
      </c>
    </row>
    <row r="38" spans="1:15" ht="12.75">
      <c r="A38" s="155"/>
      <c r="B38" s="156"/>
      <c r="C38" s="159"/>
      <c r="D38" s="166"/>
      <c r="E38" s="97">
        <f>A29*E37*A33</f>
        <v>63995.8914</v>
      </c>
      <c r="F38" s="97">
        <f>A29*F37*A33</f>
        <v>64866.58379999999</v>
      </c>
      <c r="G38" s="97">
        <f>A29*G37*A33</f>
        <v>65519.60309999999</v>
      </c>
      <c r="H38" s="97">
        <f>A29*H37*A33</f>
        <v>66172.6224</v>
      </c>
      <c r="I38" s="97">
        <f>A29*I37*A33</f>
        <v>67043.31480000001</v>
      </c>
      <c r="J38" s="97">
        <f>A29*J37*A33</f>
        <v>67914.0072</v>
      </c>
      <c r="K38" s="97">
        <f>A29*K37*A33</f>
        <v>68784.6996</v>
      </c>
      <c r="L38" s="97">
        <f>A29*L37*A33</f>
        <v>69437.71889999999</v>
      </c>
      <c r="M38" s="97">
        <f>A29*M37*A33</f>
        <v>70090.7382</v>
      </c>
      <c r="N38" s="97">
        <f>A29*N37*A33</f>
        <v>70743.75749999999</v>
      </c>
      <c r="O38" s="97">
        <f>A29*O37*A33</f>
        <v>71614.44989999999</v>
      </c>
    </row>
  </sheetData>
  <sheetProtection/>
  <mergeCells count="74">
    <mergeCell ref="D37:D38"/>
    <mergeCell ref="C33:C36"/>
    <mergeCell ref="C37:C38"/>
    <mergeCell ref="L31:L32"/>
    <mergeCell ref="M31:M32"/>
    <mergeCell ref="N31:N32"/>
    <mergeCell ref="J31:J32"/>
    <mergeCell ref="K31:K32"/>
    <mergeCell ref="O31:O32"/>
    <mergeCell ref="A33:B34"/>
    <mergeCell ref="D33:D34"/>
    <mergeCell ref="A35:B36"/>
    <mergeCell ref="D35:D36"/>
    <mergeCell ref="A37:B38"/>
    <mergeCell ref="F31:F32"/>
    <mergeCell ref="G31:G32"/>
    <mergeCell ref="H31:H32"/>
    <mergeCell ref="I31:I32"/>
    <mergeCell ref="A24:B25"/>
    <mergeCell ref="D24:D25"/>
    <mergeCell ref="A26:B27"/>
    <mergeCell ref="D26:D27"/>
    <mergeCell ref="A29:B32"/>
    <mergeCell ref="C29:O29"/>
    <mergeCell ref="C30:C32"/>
    <mergeCell ref="D30:D32"/>
    <mergeCell ref="E30:O30"/>
    <mergeCell ref="E31:E32"/>
    <mergeCell ref="K18:K19"/>
    <mergeCell ref="L18:L19"/>
    <mergeCell ref="M18:M19"/>
    <mergeCell ref="N18:N19"/>
    <mergeCell ref="O18:O19"/>
    <mergeCell ref="A20:B21"/>
    <mergeCell ref="C20:C27"/>
    <mergeCell ref="D20:D21"/>
    <mergeCell ref="A22:B23"/>
    <mergeCell ref="D22:D23"/>
    <mergeCell ref="E18:E19"/>
    <mergeCell ref="F18:F19"/>
    <mergeCell ref="G18:G19"/>
    <mergeCell ref="H18:H19"/>
    <mergeCell ref="I18:I19"/>
    <mergeCell ref="J18:J19"/>
    <mergeCell ref="A12:B13"/>
    <mergeCell ref="D6:D7"/>
    <mergeCell ref="D8:D9"/>
    <mergeCell ref="D10:D11"/>
    <mergeCell ref="D12:D13"/>
    <mergeCell ref="A16:B19"/>
    <mergeCell ref="C16:O16"/>
    <mergeCell ref="C17:C19"/>
    <mergeCell ref="D17:D19"/>
    <mergeCell ref="E17:O17"/>
    <mergeCell ref="M4:M5"/>
    <mergeCell ref="N4:N5"/>
    <mergeCell ref="O4:O5"/>
    <mergeCell ref="A6:B7"/>
    <mergeCell ref="A8:B9"/>
    <mergeCell ref="C6:C13"/>
    <mergeCell ref="A2:B5"/>
    <mergeCell ref="C2:O2"/>
    <mergeCell ref="C3:C5"/>
    <mergeCell ref="A10:B11"/>
    <mergeCell ref="D3:D5"/>
    <mergeCell ref="E3:O3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Мединформ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user</cp:lastModifiedBy>
  <cp:lastPrinted>2023-06-30T05:02:17Z</cp:lastPrinted>
  <dcterms:created xsi:type="dcterms:W3CDTF">2002-11-20T11:19:56Z</dcterms:created>
  <dcterms:modified xsi:type="dcterms:W3CDTF">2023-11-09T04:00:23Z</dcterms:modified>
  <cp:category/>
  <cp:version/>
  <cp:contentType/>
  <cp:contentStatus/>
</cp:coreProperties>
</file>